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activeTab="0"/>
  </bookViews>
  <sheets>
    <sheet name="Sheet1" sheetId="1" r:id="rId1"/>
  </sheets>
  <externalReferences>
    <externalReference r:id="rId4"/>
  </externalReferences>
  <definedNames>
    <definedName name="Detail">'[1]Capital Programme Detail'!$A:$T</definedName>
    <definedName name="_xlnm.Print_Area" localSheetId="0">'Sheet1'!$B$1:$Q$206</definedName>
    <definedName name="Profile">'[1]Budget Profiles'!$A:$W</definedName>
  </definedNames>
  <calcPr fullCalcOnLoad="1"/>
</workbook>
</file>

<file path=xl/comments1.xml><?xml version="1.0" encoding="utf-8"?>
<comments xmlns="http://schemas.openxmlformats.org/spreadsheetml/2006/main">
  <authors>
    <author>Licensed User</author>
  </authors>
  <commentList>
    <comment ref="E135" authorId="0">
      <text>
        <r>
          <rPr>
            <b/>
            <sz val="8"/>
            <rFont val="Tahoma"/>
            <family val="0"/>
          </rPr>
          <t>Licensed User:</t>
        </r>
        <r>
          <rPr>
            <sz val="8"/>
            <rFont val="Tahoma"/>
            <family val="0"/>
          </rPr>
          <t xml:space="preserve">
ADDED IN
</t>
        </r>
      </text>
    </comment>
  </commentList>
</comments>
</file>

<file path=xl/sharedStrings.xml><?xml version="1.0" encoding="utf-8"?>
<sst xmlns="http://schemas.openxmlformats.org/spreadsheetml/2006/main" count="490" uniqueCount="357">
  <si>
    <t xml:space="preserve"> Capital Budget and Spend as at 30th June 2012</t>
  </si>
  <si>
    <t>Capital Scheme</t>
  </si>
  <si>
    <t>2012/13 per Budget book</t>
  </si>
  <si>
    <t>Approved Carry Forwards</t>
  </si>
  <si>
    <t>Approved Budget 2012/13</t>
  </si>
  <si>
    <t>Latest Budget June 2012</t>
  </si>
  <si>
    <t>Profiled Budget</t>
  </si>
  <si>
    <t>Budget    2013/14</t>
  </si>
  <si>
    <t>Budget    2014/15</t>
  </si>
  <si>
    <t>Budget    2015/16</t>
  </si>
  <si>
    <t>Spend as at 30th June 2012</t>
  </si>
  <si>
    <t>Variance to Profiled Budget</t>
  </si>
  <si>
    <t>% Spend Against Approved Budget</t>
  </si>
  <si>
    <t>Projected Outturn at 30th June 2012</t>
  </si>
  <si>
    <t>Outturn Variance to Approved budget</t>
  </si>
  <si>
    <t>Outturn Variance due to Slippage</t>
  </si>
  <si>
    <t>Outrun variance due to Over/ Under spend</t>
  </si>
  <si>
    <t>Management Accountant</t>
  </si>
  <si>
    <t>Officer Responsible</t>
  </si>
  <si>
    <t>Comments</t>
  </si>
  <si>
    <t>£</t>
  </si>
  <si>
    <t>%</t>
  </si>
  <si>
    <t>F1323</t>
  </si>
  <si>
    <t>F1323 Bridge Over Fiddlers Stream</t>
  </si>
  <si>
    <t>Improvements to transport infrastructure funded by  S106 Contributions. To be added to Capital Programme.Total contributions of £384,633 have been received to fund this project.</t>
  </si>
  <si>
    <t>F6013 Bullingdon Community Centre -Enhancement of Community Facilities</t>
  </si>
  <si>
    <t>S106 Contributions are held in reserves to fund this work. This is an addition to the 2012/13 Capital Programme and requires budget approval. Project has slipped from previous years</t>
  </si>
  <si>
    <t>F6015 Slade Area Public Work of Art</t>
  </si>
  <si>
    <t>F7008</t>
  </si>
  <si>
    <t>F7008 Landscaping Work at Lamarsh Road</t>
  </si>
  <si>
    <t>F7019</t>
  </si>
  <si>
    <t>F7019 Work of Art at Rose Hill</t>
  </si>
  <si>
    <t>Z3710</t>
  </si>
  <si>
    <t>Z3710 St Lukes Church Community Facilities</t>
  </si>
  <si>
    <t>M5014</t>
  </si>
  <si>
    <t>M5014 West End Partnership</t>
  </si>
  <si>
    <t>Wayfinding Project in West End using S106 Contributions. Project apporval 02/02/12. To be added to 2012/13 Capital Programme.</t>
  </si>
  <si>
    <t/>
  </si>
  <si>
    <t xml:space="preserve">City </t>
  </si>
  <si>
    <t>City Development</t>
  </si>
  <si>
    <t>E3511</t>
  </si>
  <si>
    <t>E3511 Renovation Grants</t>
  </si>
  <si>
    <t>P Swaffield</t>
  </si>
  <si>
    <t>J Exeley</t>
  </si>
  <si>
    <t>YTD spend is a credit (refunds exceed expenditure) proj to be on budget (any slippage to be c/fwd request at year-end)</t>
  </si>
  <si>
    <t>E3521</t>
  </si>
  <si>
    <t>E3521 Disabled Facilities Grants</t>
  </si>
  <si>
    <t>Spend YTD doesn't match profile set. Proj to be on budget - any underspend at year-end to have cfwd request</t>
  </si>
  <si>
    <t>Envir</t>
  </si>
  <si>
    <t>Environmental Development</t>
  </si>
  <si>
    <t>G1013</t>
  </si>
  <si>
    <t>G1013 Dawson Street Gardens</t>
  </si>
  <si>
    <t>G3013</t>
  </si>
  <si>
    <t>G3013 Diamond Place car park footpath extension</t>
  </si>
  <si>
    <t>G3014</t>
  </si>
  <si>
    <t>G3014 East Oxford Community Association Improvements</t>
  </si>
  <si>
    <t>G4006</t>
  </si>
  <si>
    <t>G4006 Florence Park CC Kitchen</t>
  </si>
  <si>
    <t>G6010</t>
  </si>
  <si>
    <t>G6010 Mount Place Square Refurbishment</t>
  </si>
  <si>
    <t>G6011</t>
  </si>
  <si>
    <t>G6011 St Lukes Church Hall Extension</t>
  </si>
  <si>
    <t>G6012</t>
  </si>
  <si>
    <t>G6012 South Oxford Community Centre Main Hall Replacement</t>
  </si>
  <si>
    <t>G3015</t>
  </si>
  <si>
    <t>G3015 NE Marston Croft Road Recreation Ground</t>
  </si>
  <si>
    <t>G3016</t>
  </si>
  <si>
    <t>G3016 Peat Moors all weather pitch</t>
  </si>
  <si>
    <t>G3017</t>
  </si>
  <si>
    <t>G3017 CCTV Replacement Programme</t>
  </si>
  <si>
    <t>M5015</t>
  </si>
  <si>
    <t>M5015 Old Fire Station</t>
  </si>
  <si>
    <t>Commu</t>
  </si>
  <si>
    <t>Communities and Housing</t>
  </si>
  <si>
    <t>A4808</t>
  </si>
  <si>
    <t>A4808 Blackbird Leys LC Improvements</t>
  </si>
  <si>
    <t>This project will not be undertaken until work commences on the New Build Competition Pool - it will most likely slip to 2012/13</t>
  </si>
  <si>
    <t>A4812</t>
  </si>
  <si>
    <t>A4812 Building Improvements (GF Leisure)</t>
  </si>
  <si>
    <t>This budget is to be added to the Leisure Centre Substantive Repairs budget as permitted in the virement rules</t>
  </si>
  <si>
    <t>A4813</t>
  </si>
  <si>
    <t>A4813 Hinksey Pools main pool liner</t>
  </si>
  <si>
    <t>Any further work to Hinksey Pools will be funded from the Substantive repairs budget</t>
  </si>
  <si>
    <t>A4814</t>
  </si>
  <si>
    <t>A4814 Leisure Centre substantive repairs</t>
  </si>
  <si>
    <t>£200k Slippage due to delay in New Build Competition Pool</t>
  </si>
  <si>
    <t>Offic</t>
  </si>
  <si>
    <t>Offices for the Future</t>
  </si>
  <si>
    <t>Q2000</t>
  </si>
  <si>
    <t>Q2000 Offices for the Future</t>
  </si>
  <si>
    <t xml:space="preserve">A further £160,000 will be required for Generators in St Aldates Chambers and Town Hall. The funding for this work is currently in an earmarked reserve. </t>
  </si>
  <si>
    <t>Community Centres</t>
  </si>
  <si>
    <t>B0022</t>
  </si>
  <si>
    <t>B0022 DDA East Oxford Community Centre Lift</t>
  </si>
  <si>
    <t>B0033</t>
  </si>
  <si>
    <t>B0033 Community Centres</t>
  </si>
  <si>
    <t>B0034</t>
  </si>
  <si>
    <t>B0034 Rose Hill Community Centre</t>
  </si>
  <si>
    <t>Covered Market</t>
  </si>
  <si>
    <t>B0010</t>
  </si>
  <si>
    <t>B0010 Covered Market signage improvements</t>
  </si>
  <si>
    <t>B0027</t>
  </si>
  <si>
    <t>B0027 Covered Market - Improvements &amp; Upgrade to Roof</t>
  </si>
  <si>
    <t>B0028</t>
  </si>
  <si>
    <t>B0028 Covered Market - New Roof Structures to High St Entrances</t>
  </si>
  <si>
    <t>B0036</t>
  </si>
  <si>
    <t>B0036 Investment ~ Covered Market</t>
  </si>
  <si>
    <t>B0063</t>
  </si>
  <si>
    <t>B0063 Covered Market Replacement Sprinkler System</t>
  </si>
  <si>
    <t>B0064</t>
  </si>
  <si>
    <t>B0064 Covered Market - Improvements to Emergency Lighting</t>
  </si>
  <si>
    <t>Investment Properties</t>
  </si>
  <si>
    <t>B0003</t>
  </si>
  <si>
    <t>B0003 Roof Repairs &amp; Ext Refurbishment 44-46 George St</t>
  </si>
  <si>
    <t>B0040</t>
  </si>
  <si>
    <t>B0040 Investment ~ Broad Street</t>
  </si>
  <si>
    <t>B0041</t>
  </si>
  <si>
    <t>B0041 Investment - Misc City Centre Properties</t>
  </si>
  <si>
    <t>B0042</t>
  </si>
  <si>
    <t>B0042 Investment - Gloucester Green</t>
  </si>
  <si>
    <t>B0044</t>
  </si>
  <si>
    <t>B0044 Investment - Outer City</t>
  </si>
  <si>
    <t>B0045</t>
  </si>
  <si>
    <t>B0045 Investment ~ St. Michael’s Street</t>
  </si>
  <si>
    <t>B0046</t>
  </si>
  <si>
    <t>B0046 Investment - Ship Street</t>
  </si>
  <si>
    <t>B0070</t>
  </si>
  <si>
    <t>B0070 Ramsay House Replacement Comfort Cooling System</t>
  </si>
  <si>
    <t>Miscellaneous Council Properties</t>
  </si>
  <si>
    <t>B0031</t>
  </si>
  <si>
    <t>B0031 Miscellaneous Admin Buildings</t>
  </si>
  <si>
    <t>B0035</t>
  </si>
  <si>
    <t>B0035 Miscellaneous Civic Properties</t>
  </si>
  <si>
    <t>B0037</t>
  </si>
  <si>
    <t>B0037 Car Parks</t>
  </si>
  <si>
    <t>B0039</t>
  </si>
  <si>
    <t>B0039 Houses and Lodges</t>
  </si>
  <si>
    <t>B0052</t>
  </si>
  <si>
    <t>B0052 Miscellaneous Properties</t>
  </si>
  <si>
    <t>B0053</t>
  </si>
  <si>
    <t>B0053 Public Toilets</t>
  </si>
  <si>
    <t>B0055</t>
  </si>
  <si>
    <t>B0055 Property Surveys</t>
  </si>
  <si>
    <t>B0059</t>
  </si>
  <si>
    <t>B0059 FIT Panels on Leisure Buildings</t>
  </si>
  <si>
    <t>B0060</t>
  </si>
  <si>
    <t>B0060 Feasibility Studies Depot Relocation</t>
  </si>
  <si>
    <t>Parks &amp; Cemeteries</t>
  </si>
  <si>
    <t>B0048</t>
  </si>
  <si>
    <t>B0048 Leisure - Cemeteries</t>
  </si>
  <si>
    <t>B0050</t>
  </si>
  <si>
    <t>B0050 Leisure ~ Depots</t>
  </si>
  <si>
    <t>B0051</t>
  </si>
  <si>
    <t>B0051 Leisure - Pavilions</t>
  </si>
  <si>
    <t>B0065</t>
  </si>
  <si>
    <t>B0065 Parks &amp; Cemetery - Masonry Walls &amp; Path Improvements</t>
  </si>
  <si>
    <t>B0067</t>
  </si>
  <si>
    <t>B0067 Fencing Repairs across the City</t>
  </si>
  <si>
    <t>b0071</t>
  </si>
  <si>
    <t>B0071 Parks properties (H&amp;S works)</t>
  </si>
  <si>
    <t>This budget can be enlarged because Oxford Brookes University have made a contribution of £18,000 towards drainage works at Headington Hill Park</t>
  </si>
  <si>
    <t>A4823</t>
  </si>
  <si>
    <t>A4823 Cemetery Development</t>
  </si>
  <si>
    <t>Town Hall</t>
  </si>
  <si>
    <t>B0054</t>
  </si>
  <si>
    <t>B0054 Town Hall</t>
  </si>
  <si>
    <t>Virement required to offset overspend on Town Hall Fire Alarm</t>
  </si>
  <si>
    <t>B0056</t>
  </si>
  <si>
    <t xml:space="preserve">B0056 City Centre Office Security </t>
  </si>
  <si>
    <t>B0057</t>
  </si>
  <si>
    <t>B0057- Town Hall Fire Alarm</t>
  </si>
  <si>
    <t>Invoice for £121,660 in July takes forecast to £236K. Will need to be absorbed from other projects</t>
  </si>
  <si>
    <t>B0068</t>
  </si>
  <si>
    <t>B0068 Town Hall - Conference System Refurbishment</t>
  </si>
  <si>
    <t>Budge</t>
  </si>
  <si>
    <t>Budget Approved for Future Years - To  be allocated</t>
  </si>
  <si>
    <t>Refur</t>
  </si>
  <si>
    <t>Refurbishment of Council Buildings</t>
  </si>
  <si>
    <t>Corpo</t>
  </si>
  <si>
    <t>Corporate Assets</t>
  </si>
  <si>
    <t>C3041</t>
  </si>
  <si>
    <t>C3041 New server for telephone system</t>
  </si>
  <si>
    <t xml:space="preserve">M Molyneux </t>
  </si>
  <si>
    <t>H Bishop</t>
  </si>
  <si>
    <t>Part of the Customer First Project on track to bespent in 12/13</t>
  </si>
  <si>
    <t>C3042</t>
  </si>
  <si>
    <t>C3042 Customer First Programme</t>
  </si>
  <si>
    <t>On track to be finished in 12/13 no slippage</t>
  </si>
  <si>
    <t>Custo</t>
  </si>
  <si>
    <t>Customer Services</t>
  </si>
  <si>
    <t>A1300</t>
  </si>
  <si>
    <t>A1300 Playground Refurbishment</t>
  </si>
  <si>
    <t>A1301</t>
  </si>
  <si>
    <t>A1301 Play Barton</t>
  </si>
  <si>
    <t>A4810</t>
  </si>
  <si>
    <t>A4810 New Build Completion Pool</t>
  </si>
  <si>
    <t>Start of construction delayed due to second Judicial Review. Significant slippage expected as construction now unlikely to commence until 13/14.</t>
  </si>
  <si>
    <t>Z3008</t>
  </si>
  <si>
    <t>Z3008 Contribution to Skate Park</t>
  </si>
  <si>
    <t>Z3010</t>
  </si>
  <si>
    <t>Z3010 Rosehill/Iffley Play Sites</t>
  </si>
  <si>
    <t>A4815</t>
  </si>
  <si>
    <t>A4815 Leisure Centre Improvement Work</t>
  </si>
  <si>
    <t>Ice Rink and Ferry works currently out to tender, with estimated completion date for works November.</t>
  </si>
  <si>
    <t>A4817</t>
  </si>
  <si>
    <t>A4817 Develop new burial space</t>
  </si>
  <si>
    <t>A4818</t>
  </si>
  <si>
    <t>A4818 Lye Valley &amp; Chiswell Valley Walkways</t>
  </si>
  <si>
    <t>A4816</t>
  </si>
  <si>
    <t>A4816 Sports Pavilions</t>
  </si>
  <si>
    <t>Project Manager to commence in September. Initial smaller scale items undertaken by Direct Services likely to take in quarter 4 with larger itmes unlikely to commence until 13/14. A detailed schedule of works will be developed by the appointed project manager.</t>
  </si>
  <si>
    <t>A4819</t>
  </si>
  <si>
    <t>A4819 Rose Hill Cemetery Water Leak</t>
  </si>
  <si>
    <t>A4820</t>
  </si>
  <si>
    <t>A4820 Upgrade Existing Tennis Courts</t>
  </si>
  <si>
    <t>A4821</t>
  </si>
  <si>
    <t>A4821 Upgrade Existing  Multi-Use Games Area</t>
  </si>
  <si>
    <t>A4822</t>
  </si>
  <si>
    <t>A4822 Recycling &amp; Bin Improvement (City Parks)</t>
  </si>
  <si>
    <t>G6013</t>
  </si>
  <si>
    <t>G6013 Cycle Oxford</t>
  </si>
  <si>
    <t>Not a Leisure project</t>
  </si>
  <si>
    <t>City Leisure</t>
  </si>
  <si>
    <t>F0011</t>
  </si>
  <si>
    <t>F0011 Pay &amp; Display Parking in the Car Parks</t>
  </si>
  <si>
    <t>L Barker</t>
  </si>
  <si>
    <t>R Summer/ J Munro</t>
  </si>
  <si>
    <t>F0012</t>
  </si>
  <si>
    <t>F0012 P &amp; R Purchase of Capital Items - Peartree, Redbridge</t>
  </si>
  <si>
    <t>J Munro</t>
  </si>
  <si>
    <t>F0014</t>
  </si>
  <si>
    <t>F0014 Purchase of ANPR for use in car park enforcement</t>
  </si>
  <si>
    <t>R0005</t>
  </si>
  <si>
    <t>R0005 MT Vehicles/Plant Replacement Programme.</t>
  </si>
  <si>
    <t>P Einon</t>
  </si>
  <si>
    <t>There is a budget shortfall in this rolling programme. Slippage of £130,985 in 2010/11 was not carried forward into 2011/12 and part exchange on vehicle disposal of £45,500 in 2011/12 was not factored into the 2012/13 budget. Additional funding is therefore requested for 2012/13</t>
  </si>
  <si>
    <t>T2266</t>
  </si>
  <si>
    <t>T2266 Purchase of Brown Bins Waste Recycling</t>
  </si>
  <si>
    <t>P Dunsdon</t>
  </si>
  <si>
    <t>T2267</t>
  </si>
  <si>
    <t>T2267 Purchase of two hand operated street sweepers</t>
  </si>
  <si>
    <t>T2268</t>
  </si>
  <si>
    <t>T2268 Purchase of two vehicles for garden waste collection</t>
  </si>
  <si>
    <t>T2269</t>
  </si>
  <si>
    <t>T2269 Toilet improvements</t>
  </si>
  <si>
    <t>Works to start July 2012, awaiting consultants report of Florence Park Scheme</t>
  </si>
  <si>
    <t>T2270</t>
  </si>
  <si>
    <t>T2270 Bin stores for council flats to assist recycling</t>
  </si>
  <si>
    <t>T2271</t>
  </si>
  <si>
    <t>T2271 Low emission vehicle for litter bin collection</t>
  </si>
  <si>
    <t>T2272</t>
  </si>
  <si>
    <t>T2272 Wyatt Road Resurfacing Works</t>
  </si>
  <si>
    <t>New addition to Capital Programme. Budget approval required - Works to start Sept 2012</t>
  </si>
  <si>
    <t>Direct</t>
  </si>
  <si>
    <t>Direct Services</t>
  </si>
  <si>
    <t>C3039</t>
  </si>
  <si>
    <t>C3039 ICT Infrastructure</t>
  </si>
  <si>
    <t>A Orchard</t>
  </si>
  <si>
    <t>No spend to date but budget to be used for Windows 7 project, in Q3+Q4</t>
  </si>
  <si>
    <t>C3043</t>
  </si>
  <si>
    <t>C3043 ICT Development</t>
  </si>
  <si>
    <t>No spend to date but budget to be used for other urgent IT, in Q3+Q4</t>
  </si>
  <si>
    <t>C3044</t>
  </si>
  <si>
    <t>C3044 Software Licences</t>
  </si>
  <si>
    <t>Spend loaded into C3039 as C3044 not set up on agresso - curr proj to spend £165k</t>
  </si>
  <si>
    <t>ICT s</t>
  </si>
  <si>
    <t>ICT services</t>
  </si>
  <si>
    <t>GF To</t>
  </si>
  <si>
    <t>GF Total</t>
  </si>
  <si>
    <t>Exter</t>
  </si>
  <si>
    <t>External Contracts</t>
  </si>
  <si>
    <t>N6384</t>
  </si>
  <si>
    <t>N6384 Foresters Towers</t>
  </si>
  <si>
    <t>N6387</t>
  </si>
  <si>
    <t>N6387 Controlled Entry</t>
  </si>
  <si>
    <t>N6393</t>
  </si>
  <si>
    <t>N6393 External Doors</t>
  </si>
  <si>
    <t>N7020</t>
  </si>
  <si>
    <t>N7020 External Adaptations</t>
  </si>
  <si>
    <t>N7021</t>
  </si>
  <si>
    <t>N7021 Extensions</t>
  </si>
  <si>
    <t>This relates to 21 Farmer Place and has been funded by the County Council (£66K)</t>
  </si>
  <si>
    <t>N7018</t>
  </si>
  <si>
    <t>N7018 Minox</t>
  </si>
  <si>
    <t>N6394</t>
  </si>
  <si>
    <t>N6394 Windows</t>
  </si>
  <si>
    <t>N6389</t>
  </si>
  <si>
    <t>N6389 Damp-proof works (K&amp;B)</t>
  </si>
  <si>
    <t>N6392</t>
  </si>
  <si>
    <t>N6392 Roofing</t>
  </si>
  <si>
    <t>N6386</t>
  </si>
  <si>
    <t>N6386 Structural</t>
  </si>
  <si>
    <t>N7010</t>
  </si>
  <si>
    <t>N7010 Headley House - Refurbishment</t>
  </si>
  <si>
    <t>N6427</t>
  </si>
  <si>
    <t>N6427 Shops</t>
  </si>
  <si>
    <t>N6396</t>
  </si>
  <si>
    <t>N6396 Sheltered Blocks</t>
  </si>
  <si>
    <t>N7028</t>
  </si>
  <si>
    <t>N7028 Non Dwelling HRA Assets</t>
  </si>
  <si>
    <t>N7026</t>
  </si>
  <si>
    <t>N7026 Communal Areas</t>
  </si>
  <si>
    <t>N7027</t>
  </si>
  <si>
    <t>N7027 Environmental Improvements</t>
  </si>
  <si>
    <t>New C</t>
  </si>
  <si>
    <t>New Contingency</t>
  </si>
  <si>
    <t>Utilising budget for specific schemes in line with HRA BP</t>
  </si>
  <si>
    <t>New F</t>
  </si>
  <si>
    <t>New Fees</t>
  </si>
  <si>
    <t>New B</t>
  </si>
  <si>
    <t>New Build</t>
  </si>
  <si>
    <t>N7011</t>
  </si>
  <si>
    <t>N7011 Cardinal House - Refurbishment</t>
  </si>
  <si>
    <t>It is anticipated that this scheme will be funded from retentions from Contractors</t>
  </si>
  <si>
    <t>N7019</t>
  </si>
  <si>
    <t>N7019 Lambourn Road</t>
  </si>
  <si>
    <t>HCA</t>
  </si>
  <si>
    <t>HCA New Build</t>
  </si>
  <si>
    <t>Work approved and funded within HRA BP but not included within capital programme.</t>
  </si>
  <si>
    <t>Inter</t>
  </si>
  <si>
    <t>Internal Contracts</t>
  </si>
  <si>
    <t>N6385</t>
  </si>
  <si>
    <t>N6385 Adaptations for disabled</t>
  </si>
  <si>
    <t>N6390</t>
  </si>
  <si>
    <t>N6390 Kitchens &amp; Bathrooms</t>
  </si>
  <si>
    <t>N6391</t>
  </si>
  <si>
    <t>N6391 Heating</t>
  </si>
  <si>
    <t>N6388</t>
  </si>
  <si>
    <t>N6388 Major Voids</t>
  </si>
  <si>
    <t>Revised spend in line with capital review.</t>
  </si>
  <si>
    <t>N6395</t>
  </si>
  <si>
    <t>N6395 Electrics</t>
  </si>
  <si>
    <t>Housing Revenue Account</t>
  </si>
  <si>
    <t>Grand Total</t>
  </si>
  <si>
    <t>Financing - General Fund</t>
  </si>
  <si>
    <t>Developer contributions</t>
  </si>
  <si>
    <t>Government Funding</t>
  </si>
  <si>
    <t>Capital Receipts</t>
  </si>
  <si>
    <t>Funded carry forward budgets from unused capital receipts</t>
  </si>
  <si>
    <t>Direct Revenue Funding</t>
  </si>
  <si>
    <t>Revenue Reserves</t>
  </si>
  <si>
    <t>DRF For Vehicles</t>
  </si>
  <si>
    <t>Prudential Borrowing</t>
  </si>
  <si>
    <t>Total General Fund Financing</t>
  </si>
  <si>
    <t>Financing - HRA</t>
  </si>
  <si>
    <t>MRR</t>
  </si>
  <si>
    <t>Capital receipts</t>
  </si>
  <si>
    <t>Decent Homes Reserve</t>
  </si>
  <si>
    <t>External Contributions</t>
  </si>
  <si>
    <t>Total HRA Financing</t>
  </si>
  <si>
    <t>Total Financing</t>
  </si>
  <si>
    <t>R005</t>
  </si>
  <si>
    <t>Part Exchanges in 2011/12</t>
  </si>
  <si>
    <t>Not Carried Forward or Accrued in 2010/11</t>
  </si>
  <si>
    <t>Total for R005</t>
  </si>
  <si>
    <t xml:space="preserve">Total Carry Forward </t>
  </si>
  <si>
    <t>APPENDIX B</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</si>
</sst>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Red]\(#,##0\)"/>
    <numFmt numFmtId="167" formatCode="#,##0;[Red]\ \(#,##0\)"/>
  </numFmts>
  <fonts count="10">
    <font>
      <sz val="10"/>
      <name val="Arial"/>
      <family val="0"/>
    </font>
    <font>
      <b/>
      <sz val="14"/>
      <name val="Arial"/>
      <family val="2"/>
    </font>
    <font>
      <b/>
      <sz val="10"/>
      <name val="Arial"/>
      <family val="2"/>
    </font>
    <font>
      <b/>
      <sz val="11"/>
      <name val="Arial"/>
      <family val="0"/>
    </font>
    <font>
      <sz val="10"/>
      <color indexed="55"/>
      <name val="Arial"/>
      <family val="0"/>
    </font>
    <font>
      <sz val="11"/>
      <name val="Arial"/>
      <family val="0"/>
    </font>
    <font>
      <sz val="11"/>
      <color indexed="12"/>
      <name val="Arial"/>
      <family val="0"/>
    </font>
    <font>
      <b/>
      <sz val="8"/>
      <name val="Tahoma"/>
      <family val="0"/>
    </font>
    <font>
      <sz val="8"/>
      <name val="Tahoma"/>
      <family val="0"/>
    </font>
    <font>
      <b/>
      <sz val="8"/>
      <name val="Arial"/>
      <family val="2"/>
    </font>
  </fonts>
  <fills count="7">
    <fill>
      <patternFill/>
    </fill>
    <fill>
      <patternFill patternType="gray125"/>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5">
    <border>
      <left/>
      <right/>
      <top/>
      <bottom/>
      <diagonal/>
    </border>
    <border>
      <left style="thin"/>
      <right style="thin"/>
      <top style="thin"/>
      <bottom style="thin"/>
    </border>
    <border>
      <left>
        <color indexed="63"/>
      </left>
      <right>
        <color indexed="63"/>
      </right>
      <top style="medium"/>
      <bottom>
        <color indexed="63"/>
      </bottom>
    </border>
    <border>
      <left>
        <color indexed="63"/>
      </left>
      <right>
        <color indexed="63"/>
      </right>
      <top style="medium"/>
      <bottom style="double"/>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0" fillId="0" borderId="0" xfId="0" applyBorder="1" applyAlignment="1">
      <alignment vertical="top"/>
    </xf>
    <xf numFmtId="0" fontId="1" fillId="0" borderId="0" xfId="0" applyFont="1" applyBorder="1" applyAlignment="1">
      <alignment horizontal="left" vertical="top"/>
    </xf>
    <xf numFmtId="164" fontId="0" fillId="0" borderId="0" xfId="15" applyNumberFormat="1" applyBorder="1" applyAlignment="1">
      <alignment vertical="top"/>
    </xf>
    <xf numFmtId="165" fontId="0" fillId="0" borderId="0" xfId="19" applyNumberFormat="1" applyBorder="1" applyAlignment="1">
      <alignment vertical="top"/>
    </xf>
    <xf numFmtId="38" fontId="0" fillId="0" borderId="0" xfId="0" applyNumberFormat="1" applyBorder="1" applyAlignment="1">
      <alignment vertical="top"/>
    </xf>
    <xf numFmtId="0" fontId="2" fillId="0" borderId="0" xfId="0" applyFont="1" applyBorder="1" applyAlignment="1">
      <alignment horizontal="center" vertical="top" wrapText="1"/>
    </xf>
    <xf numFmtId="0" fontId="2" fillId="2" borderId="1" xfId="0" applyFont="1" applyFill="1" applyBorder="1" applyAlignment="1">
      <alignment horizontal="center" vertical="top" wrapText="1"/>
    </xf>
    <xf numFmtId="164" fontId="2" fillId="2" borderId="1" xfId="15" applyNumberFormat="1" applyFont="1" applyFill="1" applyBorder="1" applyAlignment="1">
      <alignment horizontal="center" vertical="top" wrapText="1"/>
    </xf>
    <xf numFmtId="164" fontId="2" fillId="3" borderId="1" xfId="15" applyNumberFormat="1" applyFont="1" applyFill="1" applyBorder="1" applyAlignment="1">
      <alignment horizontal="center" vertical="top" wrapText="1"/>
    </xf>
    <xf numFmtId="165" fontId="2" fillId="2" borderId="1" xfId="19" applyNumberFormat="1" applyFont="1" applyFill="1" applyBorder="1" applyAlignment="1">
      <alignment horizontal="center" vertical="top" wrapText="1"/>
    </xf>
    <xf numFmtId="164" fontId="2" fillId="4" borderId="1" xfId="15" applyNumberFormat="1" applyFont="1" applyFill="1" applyBorder="1" applyAlignment="1">
      <alignment horizontal="center" vertical="top" wrapText="1"/>
    </xf>
    <xf numFmtId="38"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0" fontId="2" fillId="0" borderId="0" xfId="0" applyFont="1" applyFill="1" applyBorder="1" applyAlignment="1">
      <alignment horizontal="center" vertical="top" wrapText="1"/>
    </xf>
    <xf numFmtId="164" fontId="2" fillId="0" borderId="0" xfId="15" applyNumberFormat="1" applyFont="1" applyFill="1" applyBorder="1" applyAlignment="1">
      <alignment horizontal="right" vertical="top" wrapText="1"/>
    </xf>
    <xf numFmtId="165" fontId="2" fillId="0" borderId="0" xfId="19" applyNumberFormat="1" applyFont="1" applyFill="1" applyBorder="1" applyAlignment="1">
      <alignment horizontal="right" vertical="top" wrapText="1"/>
    </xf>
    <xf numFmtId="38" fontId="2" fillId="0" borderId="0" xfId="0" applyNumberFormat="1" applyFont="1" applyFill="1" applyBorder="1" applyAlignment="1">
      <alignment horizontal="center" vertical="top" wrapText="1"/>
    </xf>
    <xf numFmtId="0" fontId="0" fillId="0" borderId="0" xfId="0" applyFill="1" applyBorder="1" applyAlignment="1">
      <alignment vertical="top"/>
    </xf>
    <xf numFmtId="0" fontId="0" fillId="0" borderId="0" xfId="0" applyFont="1" applyFill="1" applyBorder="1" applyAlignment="1">
      <alignment horizontal="left" vertical="top" wrapText="1"/>
    </xf>
    <xf numFmtId="166" fontId="0" fillId="0" borderId="0" xfId="15" applyNumberFormat="1" applyFont="1" applyFill="1" applyBorder="1" applyAlignment="1">
      <alignment vertical="top"/>
    </xf>
    <xf numFmtId="166" fontId="0" fillId="0" borderId="0" xfId="15" applyNumberFormat="1" applyFill="1" applyBorder="1" applyAlignment="1">
      <alignment vertical="top"/>
    </xf>
    <xf numFmtId="166" fontId="0" fillId="0" borderId="0" xfId="15" applyNumberFormat="1" applyFont="1" applyFill="1" applyBorder="1" applyAlignment="1">
      <alignment horizontal="right" vertical="top" wrapText="1"/>
    </xf>
    <xf numFmtId="166" fontId="2" fillId="0" borderId="0" xfId="15" applyNumberFormat="1" applyFont="1" applyFill="1" applyBorder="1" applyAlignment="1">
      <alignment horizontal="right" vertical="top" wrapText="1"/>
    </xf>
    <xf numFmtId="9" fontId="0" fillId="0" borderId="0" xfId="19" applyBorder="1" applyAlignment="1">
      <alignment vertical="top"/>
    </xf>
    <xf numFmtId="166" fontId="0" fillId="0" borderId="0" xfId="19" applyNumberFormat="1" applyBorder="1" applyAlignment="1">
      <alignment vertical="top"/>
    </xf>
    <xf numFmtId="166" fontId="0" fillId="0" borderId="0" xfId="15" applyNumberFormat="1" applyBorder="1" applyAlignment="1">
      <alignment vertical="top"/>
    </xf>
    <xf numFmtId="167" fontId="0" fillId="0" borderId="0" xfId="0" applyNumberFormat="1" applyBorder="1" applyAlignment="1">
      <alignment vertical="top"/>
    </xf>
    <xf numFmtId="0" fontId="0" fillId="0" borderId="0" xfId="0" applyFill="1" applyBorder="1" applyAlignment="1">
      <alignment vertical="top" wrapText="1"/>
    </xf>
    <xf numFmtId="0" fontId="3" fillId="5" borderId="0" xfId="0" applyFont="1" applyFill="1" applyBorder="1" applyAlignment="1">
      <alignment vertical="top"/>
    </xf>
    <xf numFmtId="166" fontId="3" fillId="5" borderId="0" xfId="15" applyNumberFormat="1" applyFont="1" applyFill="1" applyBorder="1" applyAlignment="1">
      <alignment vertical="top"/>
    </xf>
    <xf numFmtId="9" fontId="3" fillId="5" borderId="0" xfId="19" applyFont="1" applyFill="1" applyBorder="1" applyAlignment="1">
      <alignment vertical="top"/>
    </xf>
    <xf numFmtId="38" fontId="3" fillId="5" borderId="0" xfId="0" applyNumberFormat="1" applyFont="1" applyFill="1" applyBorder="1" applyAlignment="1">
      <alignment vertical="top"/>
    </xf>
    <xf numFmtId="166" fontId="3" fillId="5" borderId="0" xfId="0" applyNumberFormat="1" applyFont="1" applyFill="1" applyBorder="1" applyAlignment="1">
      <alignment vertical="top"/>
    </xf>
    <xf numFmtId="166" fontId="3" fillId="5" borderId="0" xfId="0" applyNumberFormat="1" applyFont="1" applyFill="1" applyBorder="1" applyAlignment="1">
      <alignment vertical="top" wrapText="1"/>
    </xf>
    <xf numFmtId="0" fontId="3" fillId="0" borderId="0" xfId="0" applyFont="1" applyBorder="1" applyAlignment="1">
      <alignment vertical="top"/>
    </xf>
    <xf numFmtId="0" fontId="2" fillId="0" borderId="0" xfId="0" applyFont="1" applyFill="1" applyBorder="1" applyAlignment="1">
      <alignment vertical="top"/>
    </xf>
    <xf numFmtId="166" fontId="2" fillId="0" borderId="0" xfId="15" applyNumberFormat="1" applyFont="1" applyFill="1" applyBorder="1" applyAlignment="1">
      <alignment vertical="top"/>
    </xf>
    <xf numFmtId="166" fontId="2" fillId="0" borderId="0" xfId="19" applyNumberFormat="1" applyFont="1" applyFill="1" applyBorder="1" applyAlignment="1">
      <alignment vertical="top"/>
    </xf>
    <xf numFmtId="38" fontId="2" fillId="0" borderId="0" xfId="0" applyNumberFormat="1" applyFont="1" applyFill="1" applyBorder="1" applyAlignment="1">
      <alignment vertical="top"/>
    </xf>
    <xf numFmtId="166" fontId="2" fillId="0" borderId="0" xfId="0" applyNumberFormat="1" applyFont="1" applyFill="1" applyBorder="1" applyAlignment="1">
      <alignment vertical="top"/>
    </xf>
    <xf numFmtId="166" fontId="2" fillId="0" borderId="0" xfId="0" applyNumberFormat="1" applyFont="1" applyFill="1" applyBorder="1" applyAlignment="1">
      <alignment vertical="top" wrapText="1"/>
    </xf>
    <xf numFmtId="9" fontId="0" fillId="0" borderId="0" xfId="19" applyFill="1" applyBorder="1" applyAlignment="1">
      <alignment vertical="top"/>
    </xf>
    <xf numFmtId="38" fontId="0" fillId="0" borderId="0" xfId="0" applyNumberFormat="1" applyFill="1" applyBorder="1" applyAlignment="1">
      <alignment vertical="top"/>
    </xf>
    <xf numFmtId="3" fontId="0" fillId="0" borderId="0" xfId="0" applyNumberFormat="1" applyFill="1" applyBorder="1" applyAlignment="1">
      <alignment vertical="top"/>
    </xf>
    <xf numFmtId="3" fontId="0" fillId="0" borderId="0" xfId="0" applyNumberFormat="1" applyBorder="1" applyAlignment="1">
      <alignment vertical="top" wrapText="1"/>
    </xf>
    <xf numFmtId="166" fontId="0" fillId="0" borderId="0" xfId="19" applyNumberFormat="1" applyFill="1" applyBorder="1" applyAlignment="1">
      <alignment vertical="top"/>
    </xf>
    <xf numFmtId="0" fontId="0" fillId="0" borderId="0" xfId="0" applyFill="1" applyAlignment="1">
      <alignment/>
    </xf>
    <xf numFmtId="167" fontId="0" fillId="0" borderId="0" xfId="0" applyNumberFormat="1" applyFill="1" applyBorder="1" applyAlignment="1">
      <alignment vertical="top"/>
    </xf>
    <xf numFmtId="0" fontId="0" fillId="0" borderId="0" xfId="0" applyFont="1" applyFill="1" applyAlignment="1">
      <alignment/>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vertical="top" wrapText="1"/>
    </xf>
    <xf numFmtId="0" fontId="0" fillId="0" borderId="0" xfId="0" applyFont="1" applyFill="1" applyBorder="1" applyAlignment="1">
      <alignment vertical="top"/>
    </xf>
    <xf numFmtId="166" fontId="0" fillId="0" borderId="0" xfId="15" applyNumberFormat="1" applyFont="1" applyFill="1" applyBorder="1" applyAlignment="1">
      <alignment vertical="top"/>
    </xf>
    <xf numFmtId="38" fontId="0" fillId="0" borderId="0" xfId="0" applyNumberFormat="1" applyFont="1" applyFill="1" applyBorder="1" applyAlignment="1">
      <alignment vertical="top"/>
    </xf>
    <xf numFmtId="167" fontId="0" fillId="0" borderId="0" xfId="0" applyNumberFormat="1" applyFont="1" applyFill="1" applyBorder="1" applyAlignment="1">
      <alignment vertical="top"/>
    </xf>
    <xf numFmtId="3" fontId="0" fillId="0" borderId="0" xfId="0" applyNumberFormat="1" applyFont="1" applyFill="1" applyBorder="1" applyAlignment="1">
      <alignment vertical="top" wrapText="1"/>
    </xf>
    <xf numFmtId="0" fontId="4" fillId="0" borderId="0" xfId="0" applyFont="1" applyFill="1" applyBorder="1" applyAlignment="1">
      <alignment vertical="top"/>
    </xf>
    <xf numFmtId="166" fontId="0" fillId="0" borderId="0" xfId="19" applyNumberFormat="1" applyFont="1" applyFill="1" applyBorder="1" applyAlignment="1">
      <alignment vertical="top"/>
    </xf>
    <xf numFmtId="167" fontId="0" fillId="0" borderId="0" xfId="0" applyNumberFormat="1" applyFont="1" applyFill="1" applyBorder="1" applyAlignment="1">
      <alignment vertical="top"/>
    </xf>
    <xf numFmtId="3" fontId="0" fillId="0" borderId="0" xfId="0" applyNumberFormat="1" applyFont="1" applyFill="1" applyBorder="1" applyAlignment="1">
      <alignment vertical="top" wrapText="1"/>
    </xf>
    <xf numFmtId="3" fontId="0" fillId="0" borderId="0" xfId="0" applyNumberFormat="1" applyFill="1" applyBorder="1" applyAlignment="1">
      <alignment vertical="top" wrapText="1"/>
    </xf>
    <xf numFmtId="3" fontId="0" fillId="0" borderId="0" xfId="0" applyNumberFormat="1" applyFont="1" applyBorder="1" applyAlignment="1">
      <alignment vertical="top" wrapText="1"/>
    </xf>
    <xf numFmtId="0" fontId="0" fillId="0" borderId="0" xfId="0" applyFont="1" applyBorder="1" applyAlignment="1">
      <alignment vertical="top"/>
    </xf>
    <xf numFmtId="38" fontId="0" fillId="0" borderId="0" xfId="0" applyNumberFormat="1" applyFont="1" applyFill="1" applyBorder="1" applyAlignment="1">
      <alignment vertical="top"/>
    </xf>
    <xf numFmtId="43" fontId="0" fillId="0" borderId="0" xfId="0" applyNumberFormat="1" applyFont="1" applyAlignment="1">
      <alignment horizontal="right"/>
    </xf>
    <xf numFmtId="2" fontId="0" fillId="0" borderId="0" xfId="0" applyNumberFormat="1" applyFill="1" applyBorder="1" applyAlignment="1">
      <alignment vertical="top"/>
    </xf>
    <xf numFmtId="2" fontId="0" fillId="0" borderId="0" xfId="0" applyNumberFormat="1" applyBorder="1" applyAlignment="1">
      <alignment vertical="top" wrapText="1"/>
    </xf>
    <xf numFmtId="2" fontId="0" fillId="0" borderId="0" xfId="0" applyNumberFormat="1" applyBorder="1" applyAlignment="1">
      <alignment vertical="top"/>
    </xf>
    <xf numFmtId="3" fontId="0" fillId="0" borderId="0" xfId="0" applyNumberFormat="1" applyFont="1" applyBorder="1" applyAlignment="1">
      <alignment vertical="top" wrapText="1"/>
    </xf>
    <xf numFmtId="43" fontId="2" fillId="0" borderId="0" xfId="0" applyNumberFormat="1" applyFont="1" applyFill="1" applyBorder="1" applyAlignment="1">
      <alignment vertical="top"/>
    </xf>
    <xf numFmtId="0" fontId="3" fillId="0" borderId="0" xfId="0" applyFont="1" applyBorder="1" applyAlignment="1">
      <alignment vertical="top"/>
    </xf>
    <xf numFmtId="0" fontId="3" fillId="5" borderId="0" xfId="0" applyFont="1" applyFill="1" applyBorder="1" applyAlignment="1">
      <alignment vertical="top"/>
    </xf>
    <xf numFmtId="166" fontId="3" fillId="5" borderId="0" xfId="15" applyNumberFormat="1" applyFont="1" applyFill="1" applyBorder="1" applyAlignment="1">
      <alignment vertical="top"/>
    </xf>
    <xf numFmtId="38" fontId="3" fillId="5" borderId="0" xfId="0" applyNumberFormat="1" applyFont="1" applyFill="1" applyBorder="1" applyAlignment="1">
      <alignment vertical="top"/>
    </xf>
    <xf numFmtId="166" fontId="3" fillId="5" borderId="0" xfId="0" applyNumberFormat="1" applyFont="1" applyFill="1" applyBorder="1" applyAlignment="1">
      <alignment vertical="top"/>
    </xf>
    <xf numFmtId="166" fontId="3" fillId="5" borderId="0" xfId="0" applyNumberFormat="1" applyFont="1" applyFill="1" applyBorder="1" applyAlignment="1">
      <alignment vertical="top" wrapText="1"/>
    </xf>
    <xf numFmtId="43" fontId="3" fillId="0" borderId="0" xfId="0" applyNumberFormat="1" applyFont="1" applyFill="1" applyBorder="1" applyAlignment="1">
      <alignment vertical="top"/>
    </xf>
    <xf numFmtId="3" fontId="0" fillId="0" borderId="0" xfId="0" applyNumberFormat="1" applyBorder="1" applyAlignment="1">
      <alignment vertical="top"/>
    </xf>
    <xf numFmtId="0" fontId="2" fillId="0" borderId="0" xfId="0" applyFont="1" applyBorder="1" applyAlignment="1">
      <alignment vertical="top"/>
    </xf>
    <xf numFmtId="166" fontId="0" fillId="5" borderId="0" xfId="15" applyNumberFormat="1" applyFill="1" applyBorder="1" applyAlignment="1">
      <alignment vertical="top"/>
    </xf>
    <xf numFmtId="166" fontId="0" fillId="5" borderId="0" xfId="19" applyNumberFormat="1" applyFill="1" applyBorder="1" applyAlignment="1">
      <alignment vertical="top"/>
    </xf>
    <xf numFmtId="166" fontId="0" fillId="0" borderId="0" xfId="15" applyNumberFormat="1" applyFont="1" applyFill="1" applyAlignment="1">
      <alignment wrapText="1"/>
    </xf>
    <xf numFmtId="166" fontId="0" fillId="0" borderId="0" xfId="15" applyNumberFormat="1" applyFont="1" applyFill="1" applyAlignment="1">
      <alignment vertical="top" wrapText="1"/>
    </xf>
    <xf numFmtId="166" fontId="0" fillId="0" borderId="0" xfId="15" applyNumberFormat="1" applyFont="1" applyBorder="1" applyAlignment="1">
      <alignment vertical="top"/>
    </xf>
    <xf numFmtId="166" fontId="0" fillId="0" borderId="0" xfId="15" applyNumberFormat="1" applyFont="1" applyAlignment="1">
      <alignment wrapText="1"/>
    </xf>
    <xf numFmtId="0" fontId="5" fillId="0" borderId="0" xfId="0" applyFont="1" applyBorder="1" applyAlignment="1">
      <alignment vertical="top"/>
    </xf>
    <xf numFmtId="166" fontId="3" fillId="5" borderId="0" xfId="19" applyNumberFormat="1" applyFont="1" applyFill="1" applyBorder="1" applyAlignment="1">
      <alignment vertical="top"/>
    </xf>
    <xf numFmtId="166" fontId="0" fillId="0" borderId="0" xfId="0" applyNumberFormat="1" applyFill="1" applyBorder="1" applyAlignment="1">
      <alignment vertical="top"/>
    </xf>
    <xf numFmtId="166" fontId="0" fillId="0" borderId="0" xfId="0" applyNumberFormat="1" applyFill="1" applyBorder="1" applyAlignment="1">
      <alignment vertical="top" wrapText="1"/>
    </xf>
    <xf numFmtId="0" fontId="5" fillId="0" borderId="0" xfId="0" applyFont="1" applyFill="1" applyBorder="1" applyAlignment="1">
      <alignment vertical="top"/>
    </xf>
    <xf numFmtId="38" fontId="5" fillId="0" borderId="0" xfId="0" applyNumberFormat="1" applyFont="1" applyFill="1" applyBorder="1" applyAlignment="1">
      <alignment vertical="top"/>
    </xf>
    <xf numFmtId="38" fontId="6" fillId="0" borderId="0" xfId="0" applyNumberFormat="1" applyFont="1" applyFill="1" applyBorder="1" applyAlignment="1">
      <alignment vertical="top"/>
    </xf>
    <xf numFmtId="43" fontId="0" fillId="0" borderId="0" xfId="15" applyNumberFormat="1" applyBorder="1" applyAlignment="1">
      <alignment vertical="top"/>
    </xf>
    <xf numFmtId="43" fontId="0" fillId="0" borderId="0" xfId="0" applyNumberFormat="1" applyBorder="1" applyAlignment="1">
      <alignment vertical="top"/>
    </xf>
    <xf numFmtId="0" fontId="0" fillId="0" borderId="0" xfId="0" applyFont="1" applyAlignment="1">
      <alignment/>
    </xf>
    <xf numFmtId="43" fontId="0" fillId="0" borderId="2" xfId="0" applyNumberFormat="1" applyFont="1" applyBorder="1" applyAlignment="1">
      <alignment horizontal="right"/>
    </xf>
    <xf numFmtId="43" fontId="0" fillId="6" borderId="0" xfId="0" applyNumberFormat="1" applyFont="1" applyFill="1" applyAlignment="1">
      <alignment horizontal="right"/>
    </xf>
    <xf numFmtId="43" fontId="2" fillId="0" borderId="3" xfId="0" applyNumberFormat="1" applyFont="1" applyBorder="1" applyAlignment="1">
      <alignment horizontal="right"/>
    </xf>
    <xf numFmtId="164" fontId="1" fillId="0" borderId="0" xfId="15" applyNumberFormat="1" applyFont="1" applyBorder="1" applyAlignment="1">
      <alignment vertical="top"/>
    </xf>
    <xf numFmtId="164" fontId="0" fillId="0" borderId="0" xfId="15" applyNumberFormat="1" applyFill="1" applyBorder="1" applyAlignment="1">
      <alignment horizontal="center" vertical="top" wrapText="1"/>
    </xf>
    <xf numFmtId="164" fontId="0" fillId="0" borderId="4" xfId="15" applyNumberForma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Monitoring\2012-2013\03%20June12%20(Q1)\Capital%20June%202012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Programme"/>
      <sheetName val="CAMG May 2012"/>
      <sheetName val="CAMG June 2012"/>
      <sheetName val="Capital Programme Detail"/>
      <sheetName val="Funding Statement"/>
      <sheetName val="Budget Profiles"/>
      <sheetName val="Grant Funding"/>
      <sheetName val="Input Check"/>
      <sheetName val="Agresso P3"/>
      <sheetName val="Cap Rec Risk Adj Amnt"/>
      <sheetName val="RECIEPTS"/>
      <sheetName val="Risk Adjusted Receipts"/>
      <sheetName val="2013 Budget with CF"/>
      <sheetName val="Section 106"/>
      <sheetName val="Prev Yrs"/>
      <sheetName val="Appendix C - Capital Receipts"/>
      <sheetName val="Appendix D - RTB Pooling"/>
    </sheetNames>
    <sheetDataSet>
      <sheetData sheetId="3">
        <row r="2">
          <cell r="A2" t="str">
            <v>CAPITAL PROGRAMME</v>
          </cell>
        </row>
        <row r="3">
          <cell r="E3" t="str">
            <v>TOTAL EST COST</v>
          </cell>
          <cell r="G3" t="str">
            <v>Expenditure</v>
          </cell>
          <cell r="H3" t="str">
            <v>Original</v>
          </cell>
          <cell r="I3" t="str">
            <v>Adjust</v>
          </cell>
          <cell r="J3" t="str">
            <v>Latest</v>
          </cell>
          <cell r="K3" t="str">
            <v>2012/13</v>
          </cell>
          <cell r="L3" t="str">
            <v>Expenditure</v>
          </cell>
          <cell r="M3" t="str">
            <v>CAMG </v>
          </cell>
          <cell r="N3" t="str">
            <v>Original</v>
          </cell>
          <cell r="O3" t="str">
            <v>Original</v>
          </cell>
          <cell r="P3" t="str">
            <v>Original</v>
          </cell>
          <cell r="Q3" t="str">
            <v>Original</v>
          </cell>
          <cell r="R3" t="str">
            <v>GF REVENUE EFFECT</v>
          </cell>
        </row>
        <row r="4">
          <cell r="B4" t="str">
            <v>SUMMARY</v>
          </cell>
          <cell r="E4" t="str">
            <v>2011/12</v>
          </cell>
          <cell r="F4" t="str">
            <v>2012/13</v>
          </cell>
          <cell r="G4" t="str">
            <v>/Receipts</v>
          </cell>
          <cell r="H4" t="str">
            <v>Estimate</v>
          </cell>
          <cell r="I4" t="str">
            <v>ments</v>
          </cell>
          <cell r="J4" t="str">
            <v>Estimate</v>
          </cell>
          <cell r="K4" t="str">
            <v>Profiled</v>
          </cell>
          <cell r="L4" t="str">
            <v>2012/13</v>
          </cell>
          <cell r="M4" t="str">
            <v>Report</v>
          </cell>
          <cell r="N4" t="str">
            <v>Estimate</v>
          </cell>
          <cell r="O4" t="str">
            <v>Estimate</v>
          </cell>
          <cell r="P4" t="str">
            <v>Estimate</v>
          </cell>
          <cell r="Q4" t="str">
            <v>Estimate</v>
          </cell>
          <cell r="R4" t="str">
            <v>TOTAL</v>
          </cell>
          <cell r="S4" t="str">
            <v>OTHER</v>
          </cell>
        </row>
        <row r="5">
          <cell r="G5">
            <v>40999</v>
          </cell>
          <cell r="H5" t="str">
            <v>2012/13</v>
          </cell>
          <cell r="J5" t="str">
            <v>2012/13</v>
          </cell>
          <cell r="K5" t="str">
            <v>Budget</v>
          </cell>
          <cell r="L5" t="str">
            <v>to 31/05/12</v>
          </cell>
          <cell r="N5" t="str">
            <v>2012/13</v>
          </cell>
          <cell r="O5" t="str">
            <v>2013/14</v>
          </cell>
          <cell r="P5" t="str">
            <v>2014/15</v>
          </cell>
          <cell r="Q5" t="str">
            <v>2015/16</v>
          </cell>
          <cell r="R5" t="str">
            <v>INTEREST</v>
          </cell>
          <cell r="S5" t="str">
            <v>Full Year</v>
          </cell>
        </row>
        <row r="6">
          <cell r="E6" t="str">
            <v>£'000</v>
          </cell>
          <cell r="F6" t="str">
            <v>£'000</v>
          </cell>
          <cell r="G6" t="str">
            <v>£'000</v>
          </cell>
          <cell r="H6" t="str">
            <v>£'000</v>
          </cell>
          <cell r="I6" t="str">
            <v>£'000</v>
          </cell>
          <cell r="J6" t="str">
            <v>£'000</v>
          </cell>
          <cell r="K6" t="str">
            <v>£'000</v>
          </cell>
          <cell r="L6" t="str">
            <v>£'000</v>
          </cell>
          <cell r="N6" t="str">
            <v>£'000</v>
          </cell>
          <cell r="O6" t="str">
            <v>£'000</v>
          </cell>
          <cell r="P6" t="str">
            <v>£'000</v>
          </cell>
          <cell r="Q6" t="str">
            <v>£'000</v>
          </cell>
          <cell r="R6" t="str">
            <v>£'000</v>
          </cell>
          <cell r="S6" t="str">
            <v>£'000</v>
          </cell>
        </row>
        <row r="8">
          <cell r="B8" t="str">
            <v>CAPITAL EXPENDITURE</v>
          </cell>
        </row>
        <row r="10">
          <cell r="A10" t="str">
            <v>S11</v>
          </cell>
          <cell r="B10" t="str">
            <v>City Development</v>
          </cell>
          <cell r="E10">
            <v>289.51497</v>
          </cell>
          <cell r="F10">
            <v>305.87697000000003</v>
          </cell>
          <cell r="G10">
            <v>1144.91493</v>
          </cell>
          <cell r="H10">
            <v>0</v>
          </cell>
          <cell r="I10">
            <v>656.21444</v>
          </cell>
          <cell r="J10">
            <v>656.21444</v>
          </cell>
          <cell r="K10">
            <v>0</v>
          </cell>
          <cell r="L10">
            <v>200.07779</v>
          </cell>
          <cell r="M10">
            <v>200.07779</v>
          </cell>
          <cell r="N10">
            <v>0</v>
          </cell>
          <cell r="O10">
            <v>0</v>
          </cell>
          <cell r="P10">
            <v>0</v>
          </cell>
          <cell r="Q10">
            <v>0</v>
          </cell>
        </row>
        <row r="11">
          <cell r="A11" t="str">
            <v>S12</v>
          </cell>
          <cell r="B11" t="str">
            <v>Environmental Development</v>
          </cell>
          <cell r="E11">
            <v>0</v>
          </cell>
          <cell r="F11">
            <v>300</v>
          </cell>
          <cell r="G11">
            <v>0</v>
          </cell>
          <cell r="H11">
            <v>800</v>
          </cell>
          <cell r="I11">
            <v>0</v>
          </cell>
          <cell r="J11">
            <v>800</v>
          </cell>
          <cell r="K11">
            <v>133.33333333333334</v>
          </cell>
          <cell r="L11">
            <v>20.74764</v>
          </cell>
          <cell r="M11">
            <v>20.74764</v>
          </cell>
          <cell r="N11">
            <v>800</v>
          </cell>
          <cell r="O11">
            <v>990</v>
          </cell>
          <cell r="P11">
            <v>690</v>
          </cell>
          <cell r="Q11">
            <v>640</v>
          </cell>
          <cell r="R11">
            <v>2.1</v>
          </cell>
          <cell r="S11">
            <v>0</v>
          </cell>
        </row>
        <row r="12">
          <cell r="A12" t="str">
            <v>S13</v>
          </cell>
          <cell r="B12" t="str">
            <v>Community Housing and Development</v>
          </cell>
          <cell r="E12">
            <v>3694.47242</v>
          </cell>
          <cell r="F12">
            <v>4078.7043099999996</v>
          </cell>
          <cell r="G12">
            <v>3826.4024</v>
          </cell>
          <cell r="H12">
            <v>252.30190999999976</v>
          </cell>
          <cell r="I12">
            <v>0</v>
          </cell>
          <cell r="J12">
            <v>252.30190999999976</v>
          </cell>
          <cell r="K12">
            <v>26.708336666666593</v>
          </cell>
          <cell r="L12">
            <v>36.18666</v>
          </cell>
          <cell r="M12">
            <v>36.18666</v>
          </cell>
          <cell r="N12">
            <v>252.30190999999976</v>
          </cell>
          <cell r="O12">
            <v>0</v>
          </cell>
          <cell r="P12">
            <v>0</v>
          </cell>
          <cell r="Q12">
            <v>0</v>
          </cell>
        </row>
        <row r="13">
          <cell r="A13" t="str">
            <v>S14</v>
          </cell>
          <cell r="B13" t="str">
            <v>Corporate Assets </v>
          </cell>
          <cell r="E13">
            <v>0</v>
          </cell>
          <cell r="F13">
            <v>13645.55072</v>
          </cell>
          <cell r="G13">
            <v>6329.98614</v>
          </cell>
          <cell r="H13">
            <v>5409.56458</v>
          </cell>
          <cell r="I13">
            <v>-150.27800000000002</v>
          </cell>
          <cell r="J13">
            <v>5259.28658</v>
          </cell>
          <cell r="K13">
            <v>0</v>
          </cell>
          <cell r="L13">
            <v>659.78717</v>
          </cell>
          <cell r="M13">
            <v>659.7871700000001</v>
          </cell>
          <cell r="N13">
            <v>5409.56458</v>
          </cell>
          <cell r="O13">
            <v>3450</v>
          </cell>
          <cell r="P13">
            <v>1656</v>
          </cell>
          <cell r="Q13">
            <v>910</v>
          </cell>
        </row>
        <row r="14">
          <cell r="A14" t="str">
            <v>S21</v>
          </cell>
          <cell r="B14" t="str">
            <v>Customer Services</v>
          </cell>
          <cell r="E14">
            <v>0</v>
          </cell>
          <cell r="F14">
            <v>126.95788</v>
          </cell>
          <cell r="G14">
            <v>52.04212</v>
          </cell>
          <cell r="H14">
            <v>126.95788</v>
          </cell>
          <cell r="I14">
            <v>0</v>
          </cell>
          <cell r="J14">
            <v>126.95788</v>
          </cell>
          <cell r="K14">
            <v>0</v>
          </cell>
          <cell r="L14">
            <v>0</v>
          </cell>
          <cell r="M14">
            <v>0</v>
          </cell>
          <cell r="N14">
            <v>126.95788</v>
          </cell>
          <cell r="O14">
            <v>0</v>
          </cell>
          <cell r="P14">
            <v>0</v>
          </cell>
          <cell r="Q14">
            <v>0</v>
          </cell>
        </row>
        <row r="15">
          <cell r="A15" t="str">
            <v>S22</v>
          </cell>
          <cell r="B15" t="str">
            <v>City Leisure</v>
          </cell>
          <cell r="E15">
            <v>8588.00036</v>
          </cell>
          <cell r="F15">
            <v>15973.0005</v>
          </cell>
          <cell r="G15">
            <v>4003.4114400000003</v>
          </cell>
          <cell r="H15">
            <v>9682.58906</v>
          </cell>
          <cell r="I15">
            <v>0</v>
          </cell>
          <cell r="J15">
            <v>9682.58906</v>
          </cell>
          <cell r="K15">
            <v>0</v>
          </cell>
          <cell r="L15">
            <v>175.76982</v>
          </cell>
          <cell r="M15">
            <v>175.76982</v>
          </cell>
          <cell r="N15">
            <v>9682.58906</v>
          </cell>
          <cell r="O15">
            <v>1753</v>
          </cell>
          <cell r="P15">
            <v>364</v>
          </cell>
          <cell r="Q15">
            <v>170</v>
          </cell>
        </row>
        <row r="16">
          <cell r="A16" t="str">
            <v>S23</v>
          </cell>
          <cell r="B16" t="str">
            <v>Direct Services</v>
          </cell>
          <cell r="E16">
            <v>325.64391</v>
          </cell>
          <cell r="F16">
            <v>1303.5507400000001</v>
          </cell>
          <cell r="G16">
            <v>362.10188000000005</v>
          </cell>
          <cell r="H16">
            <v>2373.56599</v>
          </cell>
          <cell r="I16">
            <v>195.485</v>
          </cell>
          <cell r="J16">
            <v>2569.0509899999997</v>
          </cell>
          <cell r="K16">
            <v>0</v>
          </cell>
          <cell r="L16">
            <v>290.02504999999996</v>
          </cell>
          <cell r="M16">
            <v>290.02505</v>
          </cell>
          <cell r="N16">
            <v>2373.56599</v>
          </cell>
          <cell r="O16">
            <v>2476</v>
          </cell>
          <cell r="P16">
            <v>2071</v>
          </cell>
          <cell r="Q16">
            <v>1799</v>
          </cell>
        </row>
        <row r="17">
          <cell r="A17" t="str">
            <v>S31</v>
          </cell>
          <cell r="B17" t="str">
            <v>Business Transformation</v>
          </cell>
          <cell r="E17">
            <v>0</v>
          </cell>
          <cell r="F17">
            <v>760.434</v>
          </cell>
          <cell r="G17">
            <v>2293.337</v>
          </cell>
          <cell r="H17">
            <v>637.434</v>
          </cell>
          <cell r="I17">
            <v>-11.574</v>
          </cell>
          <cell r="J17">
            <v>625.86</v>
          </cell>
          <cell r="K17">
            <v>0</v>
          </cell>
          <cell r="L17">
            <v>166.2696</v>
          </cell>
          <cell r="M17">
            <v>166.2696</v>
          </cell>
          <cell r="N17">
            <v>637.434</v>
          </cell>
          <cell r="O17">
            <v>377</v>
          </cell>
          <cell r="P17">
            <v>277</v>
          </cell>
          <cell r="Q17">
            <v>327</v>
          </cell>
        </row>
        <row r="18">
          <cell r="A18" t="str">
            <v>HRA</v>
          </cell>
          <cell r="B18" t="str">
            <v>Housing Revenue Account</v>
          </cell>
          <cell r="E18">
            <v>0</v>
          </cell>
          <cell r="F18">
            <v>0</v>
          </cell>
          <cell r="G18">
            <v>9101.1983</v>
          </cell>
          <cell r="H18">
            <v>8395</v>
          </cell>
          <cell r="I18">
            <v>-52.5</v>
          </cell>
          <cell r="J18">
            <v>8342.5</v>
          </cell>
          <cell r="K18">
            <v>0</v>
          </cell>
          <cell r="L18">
            <v>1984.17085</v>
          </cell>
          <cell r="M18">
            <v>1984.1708500000002</v>
          </cell>
          <cell r="N18">
            <v>8395</v>
          </cell>
          <cell r="O18">
            <v>8375</v>
          </cell>
          <cell r="P18">
            <v>8029</v>
          </cell>
          <cell r="Q18">
            <v>7736</v>
          </cell>
        </row>
        <row r="20">
          <cell r="B20" t="str">
            <v>TOTAL CAPITAL EXPENDITURE</v>
          </cell>
          <cell r="E20">
            <v>12897.631660000001</v>
          </cell>
          <cell r="F20">
            <v>36494.07512</v>
          </cell>
          <cell r="G20">
            <v>27113.39421</v>
          </cell>
          <cell r="H20">
            <v>27677.41342</v>
          </cell>
          <cell r="I20">
            <v>637.34744</v>
          </cell>
          <cell r="J20">
            <v>28314.76086</v>
          </cell>
          <cell r="K20">
            <v>160.04166999999993</v>
          </cell>
          <cell r="L20">
            <v>3533.03458</v>
          </cell>
          <cell r="M20">
            <v>3533.0345800000005</v>
          </cell>
          <cell r="N20">
            <v>27677.41342</v>
          </cell>
          <cell r="O20">
            <v>17421</v>
          </cell>
          <cell r="P20">
            <v>13087</v>
          </cell>
          <cell r="Q20">
            <v>11582</v>
          </cell>
          <cell r="R20">
            <v>2.1</v>
          </cell>
          <cell r="S20">
            <v>0</v>
          </cell>
          <cell r="T20">
            <v>0</v>
          </cell>
        </row>
        <row r="22">
          <cell r="B22" t="str">
            <v>CAPITAL RECEIPTS</v>
          </cell>
        </row>
        <row r="28">
          <cell r="B28" t="str">
            <v>TOTAL CAPITAL RECEIPTS</v>
          </cell>
        </row>
        <row r="30">
          <cell r="B30" t="str">
            <v>NET REVENUE EFFECT</v>
          </cell>
          <cell r="J30">
            <v>28314.76086</v>
          </cell>
          <cell r="K30">
            <v>160.04166999999993</v>
          </cell>
          <cell r="L30">
            <v>3533.03458</v>
          </cell>
          <cell r="N30">
            <v>27677.41342</v>
          </cell>
          <cell r="O30">
            <v>17421</v>
          </cell>
          <cell r="P30">
            <v>13087</v>
          </cell>
          <cell r="Q30">
            <v>11582</v>
          </cell>
        </row>
        <row r="32">
          <cell r="A32" t="str">
            <v>KEY</v>
          </cell>
        </row>
        <row r="33">
          <cell r="A33">
            <v>0.007</v>
          </cell>
          <cell r="B33" t="str">
            <v>Investment income rate of return</v>
          </cell>
        </row>
        <row r="34">
          <cell r="A34" t="str">
            <v>PB</v>
          </cell>
          <cell r="B34" t="str">
            <v>Borrowing</v>
          </cell>
        </row>
        <row r="35">
          <cell r="A35" t="str">
            <v>HRACR</v>
          </cell>
          <cell r="B35" t="str">
            <v>HRA capital receipts</v>
          </cell>
        </row>
        <row r="36">
          <cell r="A36" t="str">
            <v>GFCR</v>
          </cell>
          <cell r="B36" t="str">
            <v>General Fund capital receipts</v>
          </cell>
        </row>
        <row r="37">
          <cell r="A37" t="str">
            <v>MRR</v>
          </cell>
          <cell r="B37" t="str">
            <v>Major Repairs Reserve</v>
          </cell>
        </row>
        <row r="38">
          <cell r="A38" t="str">
            <v>DRF</v>
          </cell>
          <cell r="B38" t="str">
            <v>Direct Revenue Funding</v>
          </cell>
        </row>
        <row r="39">
          <cell r="A39" t="str">
            <v>GG</v>
          </cell>
          <cell r="B39" t="str">
            <v>Government Grant</v>
          </cell>
        </row>
        <row r="40">
          <cell r="A40" t="str">
            <v>SCG</v>
          </cell>
          <cell r="B40" t="str">
            <v>Specified Capital Grants</v>
          </cell>
        </row>
        <row r="41">
          <cell r="A41" t="str">
            <v>DC</v>
          </cell>
          <cell r="B41" t="str">
            <v>Schemes funded from Developers Contributions</v>
          </cell>
        </row>
        <row r="42">
          <cell r="A42" t="str">
            <v>VR</v>
          </cell>
          <cell r="B42" t="str">
            <v>Vehicle Replacement</v>
          </cell>
        </row>
        <row r="45">
          <cell r="E45" t="str">
            <v>TOTAL EST. COST</v>
          </cell>
          <cell r="G45" t="str">
            <v>Expenditure</v>
          </cell>
          <cell r="H45" t="str">
            <v>Original</v>
          </cell>
          <cell r="I45" t="str">
            <v>Adjust</v>
          </cell>
          <cell r="J45" t="str">
            <v>Latest</v>
          </cell>
          <cell r="K45" t="str">
            <v>2012/13</v>
          </cell>
          <cell r="L45" t="str">
            <v>Expenditure</v>
          </cell>
          <cell r="N45" t="str">
            <v>Original</v>
          </cell>
          <cell r="O45" t="str">
            <v>Original</v>
          </cell>
          <cell r="P45" t="str">
            <v>Original</v>
          </cell>
          <cell r="Q45" t="str">
            <v>Original</v>
          </cell>
          <cell r="R45" t="str">
            <v>GF REVENUE EFFECT</v>
          </cell>
        </row>
        <row r="46">
          <cell r="A46" t="str">
            <v>Cost</v>
          </cell>
          <cell r="C46" t="str">
            <v>Source</v>
          </cell>
          <cell r="D46" t="str">
            <v>Budget</v>
          </cell>
          <cell r="E46" t="str">
            <v>2011/12</v>
          </cell>
          <cell r="F46" t="str">
            <v>2012/13</v>
          </cell>
          <cell r="G46" t="str">
            <v>/Receipts</v>
          </cell>
          <cell r="H46" t="str">
            <v>Estimate</v>
          </cell>
          <cell r="I46" t="str">
            <v>ments</v>
          </cell>
          <cell r="J46" t="str">
            <v>Estimate</v>
          </cell>
          <cell r="K46" t="str">
            <v>Profiled</v>
          </cell>
          <cell r="L46" t="str">
            <v>2012/13</v>
          </cell>
          <cell r="N46" t="str">
            <v>Estimate</v>
          </cell>
          <cell r="O46" t="str">
            <v>Estimate</v>
          </cell>
          <cell r="P46" t="str">
            <v>Estimate</v>
          </cell>
          <cell r="Q46" t="str">
            <v>Estimate</v>
          </cell>
          <cell r="R46" t="str">
            <v>INTEREST</v>
          </cell>
          <cell r="S46" t="str">
            <v>OTHER</v>
          </cell>
        </row>
        <row r="47">
          <cell r="A47" t="str">
            <v>Centre</v>
          </cell>
          <cell r="B47" t="str">
            <v>Scheme</v>
          </cell>
          <cell r="C47" t="str">
            <v>of Funding</v>
          </cell>
          <cell r="D47" t="str">
            <v>Manager</v>
          </cell>
          <cell r="G47">
            <v>40999</v>
          </cell>
          <cell r="H47" t="str">
            <v>2012/13</v>
          </cell>
          <cell r="J47" t="str">
            <v>2012/13</v>
          </cell>
          <cell r="K47" t="str">
            <v>Budget</v>
          </cell>
          <cell r="L47" t="str">
            <v>to 31/05/12</v>
          </cell>
          <cell r="N47" t="str">
            <v>2012/13</v>
          </cell>
          <cell r="O47" t="str">
            <v>2013/14</v>
          </cell>
          <cell r="P47" t="str">
            <v>2014/15</v>
          </cell>
          <cell r="Q47" t="str">
            <v>2015/16</v>
          </cell>
          <cell r="R47" t="str">
            <v>LOST</v>
          </cell>
          <cell r="S47" t="str">
            <v>Full Year</v>
          </cell>
          <cell r="T47" t="str">
            <v>Recharge</v>
          </cell>
        </row>
        <row r="48">
          <cell r="A48" t="str">
            <v>Code</v>
          </cell>
          <cell r="E48" t="str">
            <v>£'000</v>
          </cell>
          <cell r="F48" t="str">
            <v>£'000</v>
          </cell>
          <cell r="G48" t="str">
            <v>£'000</v>
          </cell>
          <cell r="H48" t="str">
            <v>£'000</v>
          </cell>
          <cell r="I48" t="str">
            <v>£'000</v>
          </cell>
          <cell r="J48" t="str">
            <v>£'000</v>
          </cell>
          <cell r="K48" t="str">
            <v>£'000</v>
          </cell>
          <cell r="L48" t="str">
            <v>£'000</v>
          </cell>
          <cell r="N48" t="str">
            <v>£'000</v>
          </cell>
          <cell r="O48" t="str">
            <v>£'000</v>
          </cell>
          <cell r="P48" t="str">
            <v>£'000</v>
          </cell>
          <cell r="Q48" t="str">
            <v>£'000</v>
          </cell>
          <cell r="R48" t="str">
            <v>£'000</v>
          </cell>
          <cell r="S48" t="str">
            <v>£'000</v>
          </cell>
          <cell r="T48" t="str">
            <v>Code</v>
          </cell>
        </row>
        <row r="49">
          <cell r="B49" t="str">
            <v>City Development</v>
          </cell>
        </row>
        <row r="51">
          <cell r="A51" t="str">
            <v>F1323</v>
          </cell>
          <cell r="B51" t="str">
            <v> Bridge Over Fiddlers Stream</v>
          </cell>
          <cell r="C51" t="str">
            <v>DC</v>
          </cell>
          <cell r="D51" t="str">
            <v>Steve Smith</v>
          </cell>
          <cell r="E51">
            <v>228.46197</v>
          </cell>
          <cell r="F51">
            <v>228.46197</v>
          </cell>
          <cell r="G51">
            <v>28.46197</v>
          </cell>
          <cell r="H51">
            <v>0</v>
          </cell>
          <cell r="I51">
            <v>200</v>
          </cell>
          <cell r="J51">
            <v>200</v>
          </cell>
          <cell r="L51">
            <v>108.14456</v>
          </cell>
          <cell r="N51">
            <v>0</v>
          </cell>
          <cell r="O51">
            <v>0</v>
          </cell>
          <cell r="P51">
            <v>0</v>
          </cell>
          <cell r="Q51">
            <v>0</v>
          </cell>
          <cell r="R51">
            <v>0</v>
          </cell>
          <cell r="S51">
            <v>0</v>
          </cell>
        </row>
        <row r="52">
          <cell r="A52" t="str">
            <v>F6013</v>
          </cell>
          <cell r="B52" t="str">
            <v>Bullingdon Community Centre - provision or enhance</v>
          </cell>
          <cell r="C52" t="str">
            <v>DC</v>
          </cell>
          <cell r="D52" t="str">
            <v>Lorraine Freeman</v>
          </cell>
          <cell r="E52">
            <v>30</v>
          </cell>
          <cell r="F52">
            <v>30</v>
          </cell>
          <cell r="G52">
            <v>25.193</v>
          </cell>
          <cell r="H52">
            <v>0</v>
          </cell>
          <cell r="I52">
            <v>4.807</v>
          </cell>
          <cell r="J52">
            <v>4.807</v>
          </cell>
          <cell r="L52">
            <v>2.00823</v>
          </cell>
        </row>
        <row r="53">
          <cell r="A53" t="str">
            <v>F6015</v>
          </cell>
          <cell r="B53" t="str">
            <v>Slade Area Public Work of Art</v>
          </cell>
          <cell r="C53" t="str">
            <v>DC</v>
          </cell>
          <cell r="D53" t="str">
            <v>Lorraine Freeman</v>
          </cell>
          <cell r="E53">
            <v>6.743</v>
          </cell>
          <cell r="F53">
            <v>6.743</v>
          </cell>
          <cell r="G53">
            <v>3.364</v>
          </cell>
          <cell r="H53">
            <v>0</v>
          </cell>
          <cell r="I53">
            <v>3.379</v>
          </cell>
          <cell r="J53">
            <v>3.379</v>
          </cell>
          <cell r="L53">
            <v>1.6</v>
          </cell>
        </row>
        <row r="54">
          <cell r="A54" t="str">
            <v>F7008</v>
          </cell>
          <cell r="B54" t="str">
            <v>Landscaping at Lamarsh Road</v>
          </cell>
          <cell r="C54" t="str">
            <v>DC</v>
          </cell>
          <cell r="D54" t="str">
            <v>Lorraine Freeman</v>
          </cell>
          <cell r="E54">
            <v>16</v>
          </cell>
          <cell r="F54">
            <v>16</v>
          </cell>
          <cell r="G54">
            <v>2.28756</v>
          </cell>
          <cell r="I54">
            <v>13.44144</v>
          </cell>
          <cell r="J54">
            <v>13.44144</v>
          </cell>
          <cell r="L54">
            <v>0</v>
          </cell>
        </row>
        <row r="55">
          <cell r="A55" t="str">
            <v>F7019</v>
          </cell>
          <cell r="B55" t="str">
            <v>Work of Art at Rose Hill</v>
          </cell>
          <cell r="C55" t="str">
            <v>DC</v>
          </cell>
          <cell r="D55" t="str">
            <v>Lorraine Freeman</v>
          </cell>
          <cell r="E55">
            <v>8.31</v>
          </cell>
          <cell r="F55">
            <v>8.31</v>
          </cell>
          <cell r="G55">
            <v>0</v>
          </cell>
          <cell r="H55">
            <v>0</v>
          </cell>
          <cell r="I55">
            <v>1</v>
          </cell>
          <cell r="J55">
            <v>1</v>
          </cell>
          <cell r="L55">
            <v>1</v>
          </cell>
        </row>
        <row r="56">
          <cell r="A56" t="str">
            <v>Z3710</v>
          </cell>
          <cell r="B56" t="str">
            <v>St Lukes church - community facilities</v>
          </cell>
          <cell r="C56" t="str">
            <v>DC</v>
          </cell>
          <cell r="D56" t="str">
            <v>Lorraine Freeman</v>
          </cell>
          <cell r="F56">
            <v>16.362</v>
          </cell>
          <cell r="G56">
            <v>0</v>
          </cell>
          <cell r="I56">
            <v>16.362</v>
          </cell>
          <cell r="J56">
            <v>16.362</v>
          </cell>
        </row>
        <row r="57">
          <cell r="A57" t="str">
            <v>M5014</v>
          </cell>
          <cell r="B57" t="str">
            <v> West End Partnership (S106 Contributions)</v>
          </cell>
          <cell r="C57" t="str">
            <v>DC</v>
          </cell>
          <cell r="D57" t="str">
            <v>Bill Fox</v>
          </cell>
          <cell r="G57">
            <v>1085.6083999999998</v>
          </cell>
          <cell r="H57">
            <v>0</v>
          </cell>
          <cell r="I57">
            <v>417.225</v>
          </cell>
          <cell r="J57">
            <v>417.225</v>
          </cell>
          <cell r="L57">
            <v>87.325</v>
          </cell>
        </row>
        <row r="58">
          <cell r="B58" t="str">
            <v> West End Partnership (Growth Points Grant)</v>
          </cell>
          <cell r="C58" t="str">
            <v>GG</v>
          </cell>
          <cell r="D58" t="str">
            <v>Bill Fox</v>
          </cell>
        </row>
        <row r="60">
          <cell r="B60" t="str">
            <v>City Development</v>
          </cell>
          <cell r="E60">
            <v>289.51497</v>
          </cell>
          <cell r="F60">
            <v>305.87697000000003</v>
          </cell>
          <cell r="G60">
            <v>1144.91493</v>
          </cell>
          <cell r="H60">
            <v>0</v>
          </cell>
          <cell r="I60">
            <v>656.21444</v>
          </cell>
          <cell r="J60">
            <v>656.21444</v>
          </cell>
          <cell r="K60">
            <v>0</v>
          </cell>
          <cell r="L60">
            <v>200.07779</v>
          </cell>
          <cell r="N60">
            <v>0</v>
          </cell>
          <cell r="O60">
            <v>0</v>
          </cell>
          <cell r="P60">
            <v>0</v>
          </cell>
          <cell r="Q60">
            <v>0</v>
          </cell>
          <cell r="R60">
            <v>0</v>
          </cell>
          <cell r="S60">
            <v>0</v>
          </cell>
          <cell r="T60">
            <v>0</v>
          </cell>
        </row>
        <row r="63">
          <cell r="A63" t="str">
            <v>Cost</v>
          </cell>
          <cell r="C63" t="str">
            <v>Start</v>
          </cell>
          <cell r="D63" t="str">
            <v>End</v>
          </cell>
        </row>
        <row r="64">
          <cell r="A64" t="str">
            <v>Centre</v>
          </cell>
          <cell r="B64" t="str">
            <v>Scheme</v>
          </cell>
          <cell r="C64" t="str">
            <v>Date</v>
          </cell>
          <cell r="D64" t="str">
            <v>Date</v>
          </cell>
          <cell r="E64" t="str">
            <v>Project Details</v>
          </cell>
        </row>
        <row r="65">
          <cell r="A65" t="str">
            <v>Code</v>
          </cell>
        </row>
        <row r="66">
          <cell r="B66" t="str">
            <v>City Development</v>
          </cell>
        </row>
        <row r="68">
          <cell r="A68" t="str">
            <v>F1323</v>
          </cell>
          <cell r="B68" t="str">
            <v> Bridge Over Fiddlers Stream</v>
          </cell>
          <cell r="C68">
            <v>41000</v>
          </cell>
          <cell r="D68">
            <v>41334</v>
          </cell>
          <cell r="E68" t="str">
            <v>Improvements to pedestrian cycle and bus access measures or other transport infrastructure measures</v>
          </cell>
        </row>
        <row r="69">
          <cell r="A69" t="str">
            <v>F6013</v>
          </cell>
          <cell r="B69" t="str">
            <v>Bullingdon Community Centre - provision or enhance</v>
          </cell>
          <cell r="C69">
            <v>41030</v>
          </cell>
          <cell r="D69">
            <v>41334</v>
          </cell>
          <cell r="E69" t="str">
            <v>Community Centre Improvement funded by S106 Contribution</v>
          </cell>
        </row>
        <row r="70">
          <cell r="A70" t="str">
            <v>F6015</v>
          </cell>
          <cell r="B70" t="str">
            <v>Slade Area Public Work of Art</v>
          </cell>
          <cell r="C70">
            <v>41030</v>
          </cell>
          <cell r="D70">
            <v>41334</v>
          </cell>
          <cell r="E70" t="str">
            <v>Work of Art Commissioned as per S106 agreement</v>
          </cell>
        </row>
        <row r="71">
          <cell r="A71" t="str">
            <v>F7008</v>
          </cell>
          <cell r="B71" t="str">
            <v>Landscaping at Lamarsh Road</v>
          </cell>
          <cell r="C71">
            <v>41153</v>
          </cell>
          <cell r="D71">
            <v>41214</v>
          </cell>
          <cell r="E71" t="str">
            <v>Tree Planting work programmed for Autumn</v>
          </cell>
        </row>
        <row r="72">
          <cell r="A72" t="str">
            <v>F7019</v>
          </cell>
          <cell r="B72" t="str">
            <v>Work of Art at Rose Hill</v>
          </cell>
          <cell r="C72">
            <v>41000</v>
          </cell>
          <cell r="D72">
            <v>41334</v>
          </cell>
          <cell r="E72" t="str">
            <v>Work of Art Commissioned as per S106 agreement</v>
          </cell>
        </row>
        <row r="74">
          <cell r="A74" t="str">
            <v>M5014</v>
          </cell>
          <cell r="B74" t="str">
            <v> West End Partnership (Growth Points Grant)</v>
          </cell>
          <cell r="C74">
            <v>41000</v>
          </cell>
          <cell r="D74">
            <v>41334</v>
          </cell>
          <cell r="E74" t="str">
            <v>New Growth Points funding  - Wayfinding in Oxford's West End</v>
          </cell>
        </row>
        <row r="75">
          <cell r="A75" t="str">
            <v>M5014</v>
          </cell>
          <cell r="B75" t="str">
            <v>West End Partnership (S106 Contributions)</v>
          </cell>
          <cell r="C75">
            <v>41000</v>
          </cell>
          <cell r="D75">
            <v>41334</v>
          </cell>
          <cell r="E75" t="str">
            <v>The project will cover a number of elements:</v>
          </cell>
        </row>
        <row r="76">
          <cell r="E76" t="str">
            <v>• Detailed development and manufacture of the sign structures.</v>
          </cell>
        </row>
        <row r="77">
          <cell r="E77" t="str">
            <v>• Artwork for all signs.</v>
          </cell>
        </row>
        <row r="78">
          <cell r="E78" t="str">
            <v>• Installation of the signage</v>
          </cell>
        </row>
        <row r="79">
          <cell r="E79" t="str">
            <v>• Maintenance of the signs</v>
          </cell>
        </row>
        <row r="80">
          <cell r="E80" t="str">
            <v>• Governance arrangements</v>
          </cell>
        </row>
        <row r="84">
          <cell r="E84" t="str">
            <v>TOTAL EST. COST</v>
          </cell>
          <cell r="G84" t="str">
            <v>Expenditure</v>
          </cell>
          <cell r="H84" t="str">
            <v>Original</v>
          </cell>
          <cell r="I84" t="str">
            <v>Adjust</v>
          </cell>
          <cell r="J84" t="str">
            <v>Latest</v>
          </cell>
          <cell r="K84" t="str">
            <v>2012/13</v>
          </cell>
          <cell r="L84" t="str">
            <v>Expenditure</v>
          </cell>
          <cell r="N84" t="str">
            <v>Original</v>
          </cell>
          <cell r="O84" t="str">
            <v>Original</v>
          </cell>
          <cell r="P84" t="str">
            <v>Original</v>
          </cell>
          <cell r="Q84" t="str">
            <v>Original</v>
          </cell>
          <cell r="R84" t="str">
            <v>GF REVENUE EFFECT</v>
          </cell>
        </row>
        <row r="85">
          <cell r="A85" t="str">
            <v>Cost</v>
          </cell>
          <cell r="C85" t="str">
            <v>Source</v>
          </cell>
          <cell r="D85" t="str">
            <v>Budget</v>
          </cell>
          <cell r="E85" t="str">
            <v>2011/12</v>
          </cell>
          <cell r="F85" t="str">
            <v>2012/13</v>
          </cell>
          <cell r="G85" t="str">
            <v>/Receipts</v>
          </cell>
          <cell r="H85" t="str">
            <v>Estimate</v>
          </cell>
          <cell r="I85" t="str">
            <v>ments</v>
          </cell>
          <cell r="J85" t="str">
            <v>Estimate</v>
          </cell>
          <cell r="K85" t="str">
            <v>Profiled</v>
          </cell>
          <cell r="L85" t="str">
            <v>2012/13</v>
          </cell>
          <cell r="N85" t="str">
            <v>Estimate</v>
          </cell>
          <cell r="O85" t="str">
            <v>Estimate</v>
          </cell>
          <cell r="P85" t="str">
            <v>Estimate</v>
          </cell>
          <cell r="Q85" t="str">
            <v>Estimate</v>
          </cell>
          <cell r="R85" t="str">
            <v>INTEREST</v>
          </cell>
          <cell r="S85" t="str">
            <v>OTHER</v>
          </cell>
        </row>
        <row r="86">
          <cell r="A86" t="str">
            <v>Centre</v>
          </cell>
          <cell r="B86" t="str">
            <v>Scheme</v>
          </cell>
          <cell r="C86" t="str">
            <v>of Funding</v>
          </cell>
          <cell r="D86" t="str">
            <v>Manager</v>
          </cell>
          <cell r="G86">
            <v>40999</v>
          </cell>
          <cell r="H86" t="str">
            <v>2012/13</v>
          </cell>
          <cell r="J86" t="str">
            <v>2012/13</v>
          </cell>
          <cell r="K86" t="str">
            <v>Budget</v>
          </cell>
          <cell r="L86" t="str">
            <v>to 31/05/12</v>
          </cell>
          <cell r="N86" t="str">
            <v>2012/13</v>
          </cell>
          <cell r="O86" t="str">
            <v>2013/14</v>
          </cell>
          <cell r="P86" t="str">
            <v>2014/15</v>
          </cell>
          <cell r="Q86" t="str">
            <v>2015/16</v>
          </cell>
          <cell r="R86" t="str">
            <v>LOST</v>
          </cell>
          <cell r="S86" t="str">
            <v>Full Year</v>
          </cell>
          <cell r="T86" t="str">
            <v>Recharge</v>
          </cell>
        </row>
        <row r="87">
          <cell r="A87" t="str">
            <v>Code</v>
          </cell>
          <cell r="E87" t="str">
            <v>£'000</v>
          </cell>
          <cell r="F87" t="str">
            <v>£'000</v>
          </cell>
          <cell r="G87" t="str">
            <v>£'000</v>
          </cell>
          <cell r="H87" t="str">
            <v>£'000</v>
          </cell>
          <cell r="I87" t="str">
            <v>£'000</v>
          </cell>
          <cell r="J87" t="str">
            <v>£'000</v>
          </cell>
          <cell r="K87" t="str">
            <v>£'000</v>
          </cell>
          <cell r="L87" t="str">
            <v>£'000</v>
          </cell>
          <cell r="N87" t="str">
            <v>£'000</v>
          </cell>
          <cell r="O87" t="str">
            <v>£'000</v>
          </cell>
          <cell r="P87" t="str">
            <v>£'000</v>
          </cell>
          <cell r="Q87" t="str">
            <v>£'000</v>
          </cell>
          <cell r="R87" t="str">
            <v>£'000</v>
          </cell>
          <cell r="S87" t="str">
            <v>£'000</v>
          </cell>
          <cell r="T87" t="str">
            <v>Code</v>
          </cell>
        </row>
        <row r="88">
          <cell r="B88" t="str">
            <v>Environmental Development</v>
          </cell>
        </row>
        <row r="90">
          <cell r="A90" t="str">
            <v>E3511</v>
          </cell>
          <cell r="B90" t="str">
            <v>Renovation Grants</v>
          </cell>
          <cell r="C90" t="str">
            <v>GFCR</v>
          </cell>
          <cell r="D90" t="str">
            <v>John Copley</v>
          </cell>
          <cell r="E90" t="str">
            <v>Rolling Programme</v>
          </cell>
          <cell r="H90">
            <v>50</v>
          </cell>
          <cell r="I90">
            <v>0</v>
          </cell>
          <cell r="J90">
            <v>50</v>
          </cell>
          <cell r="K90">
            <v>8.333333333333334</v>
          </cell>
          <cell r="L90">
            <v>0</v>
          </cell>
          <cell r="N90">
            <v>50</v>
          </cell>
          <cell r="O90">
            <v>50</v>
          </cell>
          <cell r="P90">
            <v>50</v>
          </cell>
          <cell r="Q90">
            <v>0</v>
          </cell>
          <cell r="R90">
            <v>0</v>
          </cell>
          <cell r="S90">
            <v>0</v>
          </cell>
        </row>
        <row r="91">
          <cell r="A91" t="str">
            <v>E3521</v>
          </cell>
          <cell r="B91" t="str">
            <v>Disabled Facilities Grants</v>
          </cell>
          <cell r="C91" t="str">
            <v>GG</v>
          </cell>
          <cell r="D91" t="str">
            <v>John Copley</v>
          </cell>
          <cell r="E91" t="str">
            <v>Rolling Programme</v>
          </cell>
          <cell r="H91">
            <v>750</v>
          </cell>
          <cell r="I91">
            <v>0</v>
          </cell>
          <cell r="J91">
            <v>750</v>
          </cell>
          <cell r="K91">
            <v>125</v>
          </cell>
          <cell r="L91">
            <v>20.74764</v>
          </cell>
          <cell r="N91">
            <v>750</v>
          </cell>
          <cell r="O91">
            <v>640</v>
          </cell>
          <cell r="P91">
            <v>640</v>
          </cell>
          <cell r="Q91">
            <v>640</v>
          </cell>
          <cell r="R91">
            <v>0</v>
          </cell>
          <cell r="S91">
            <v>0</v>
          </cell>
        </row>
        <row r="92">
          <cell r="A92" t="str">
            <v>E3553</v>
          </cell>
          <cell r="B92" t="str">
            <v>Carbon Reduction</v>
          </cell>
          <cell r="C92" t="str">
            <v>GFCR</v>
          </cell>
          <cell r="D92" t="str">
            <v>John Copley</v>
          </cell>
          <cell r="E92">
            <v>0</v>
          </cell>
          <cell r="F92">
            <v>300</v>
          </cell>
          <cell r="H92">
            <v>0</v>
          </cell>
          <cell r="I92">
            <v>0</v>
          </cell>
          <cell r="J92">
            <v>0</v>
          </cell>
          <cell r="K92">
            <v>0</v>
          </cell>
          <cell r="L92">
            <v>0</v>
          </cell>
          <cell r="N92">
            <v>0</v>
          </cell>
          <cell r="O92">
            <v>300</v>
          </cell>
          <cell r="P92">
            <v>0</v>
          </cell>
          <cell r="Q92">
            <v>0</v>
          </cell>
          <cell r="R92">
            <v>2.1</v>
          </cell>
          <cell r="S92">
            <v>0</v>
          </cell>
        </row>
        <row r="94">
          <cell r="B94" t="str">
            <v>Environmental Development</v>
          </cell>
          <cell r="E94">
            <v>0</v>
          </cell>
          <cell r="F94">
            <v>300</v>
          </cell>
          <cell r="G94">
            <v>0</v>
          </cell>
          <cell r="H94">
            <v>800</v>
          </cell>
          <cell r="I94">
            <v>0</v>
          </cell>
          <cell r="J94">
            <v>800</v>
          </cell>
          <cell r="K94">
            <v>133.33333333333334</v>
          </cell>
          <cell r="L94">
            <v>20.74764</v>
          </cell>
          <cell r="N94">
            <v>800</v>
          </cell>
          <cell r="O94">
            <v>990</v>
          </cell>
          <cell r="P94">
            <v>690</v>
          </cell>
          <cell r="Q94">
            <v>640</v>
          </cell>
          <cell r="R94">
            <v>2.1</v>
          </cell>
          <cell r="S94">
            <v>0</v>
          </cell>
          <cell r="T94">
            <v>0</v>
          </cell>
        </row>
        <row r="97">
          <cell r="A97" t="str">
            <v>Cost</v>
          </cell>
          <cell r="C97" t="str">
            <v>Start</v>
          </cell>
          <cell r="D97" t="str">
            <v>End</v>
          </cell>
        </row>
        <row r="98">
          <cell r="A98" t="str">
            <v>Centre</v>
          </cell>
          <cell r="B98" t="str">
            <v>Scheme</v>
          </cell>
          <cell r="C98" t="str">
            <v>Date</v>
          </cell>
          <cell r="D98" t="str">
            <v>Date</v>
          </cell>
          <cell r="E98" t="str">
            <v>Project Details</v>
          </cell>
        </row>
        <row r="99">
          <cell r="A99" t="str">
            <v>Code</v>
          </cell>
        </row>
        <row r="100">
          <cell r="B100" t="str">
            <v>Environmental Development</v>
          </cell>
        </row>
        <row r="102">
          <cell r="A102" t="str">
            <v>E3511</v>
          </cell>
          <cell r="B102" t="str">
            <v>Renovation Grants</v>
          </cell>
          <cell r="C102">
            <v>41000</v>
          </cell>
          <cell r="D102">
            <v>41334</v>
          </cell>
        </row>
        <row r="103">
          <cell r="A103" t="str">
            <v>E3521</v>
          </cell>
          <cell r="B103" t="str">
            <v> Disabled Facilities Grants</v>
          </cell>
          <cell r="C103">
            <v>41000</v>
          </cell>
          <cell r="D103">
            <v>41334</v>
          </cell>
          <cell r="E103" t="str">
            <v>This is a rolling programme of works part funded from Disabled Facilities Grants (DFG). The City Council's DFG allocation for 2012/13 is £xxxk. This is an increase from the previous financial year of 1%. However, current backlog of work equates to £K with</v>
          </cell>
        </row>
        <row r="104">
          <cell r="A104" t="str">
            <v>E3553</v>
          </cell>
          <cell r="B104" t="str">
            <v>Carbon Reduction</v>
          </cell>
          <cell r="C104">
            <v>41365</v>
          </cell>
          <cell r="D104">
            <v>41699</v>
          </cell>
          <cell r="E104" t="str">
            <v>New bid effective 2012/13</v>
          </cell>
        </row>
        <row r="107">
          <cell r="E107" t="str">
            <v>TOTAL EST. COST</v>
          </cell>
          <cell r="G107" t="str">
            <v>Expenditure</v>
          </cell>
          <cell r="H107" t="str">
            <v>Original</v>
          </cell>
          <cell r="I107" t="str">
            <v>Adjust</v>
          </cell>
          <cell r="J107" t="str">
            <v>Latest</v>
          </cell>
          <cell r="K107" t="str">
            <v>2012/13</v>
          </cell>
          <cell r="L107" t="str">
            <v>Expenditure</v>
          </cell>
          <cell r="N107" t="str">
            <v>Original</v>
          </cell>
          <cell r="O107" t="str">
            <v>Original</v>
          </cell>
          <cell r="P107" t="str">
            <v>Original</v>
          </cell>
          <cell r="Q107" t="str">
            <v>Original</v>
          </cell>
          <cell r="R107" t="str">
            <v>GF REVENUE EFFECT</v>
          </cell>
        </row>
        <row r="108">
          <cell r="A108" t="str">
            <v>Cost</v>
          </cell>
          <cell r="C108" t="str">
            <v>Source</v>
          </cell>
          <cell r="D108" t="str">
            <v>Budget</v>
          </cell>
          <cell r="E108" t="str">
            <v>2011/12</v>
          </cell>
          <cell r="F108" t="str">
            <v>2012/13</v>
          </cell>
          <cell r="G108" t="str">
            <v>/Receipts</v>
          </cell>
          <cell r="H108" t="str">
            <v>Estimate</v>
          </cell>
          <cell r="I108" t="str">
            <v>ments</v>
          </cell>
          <cell r="J108" t="str">
            <v>Estimate</v>
          </cell>
          <cell r="K108" t="str">
            <v>Profiled</v>
          </cell>
          <cell r="L108" t="str">
            <v>2012/13</v>
          </cell>
          <cell r="N108" t="str">
            <v>Estimate</v>
          </cell>
          <cell r="O108" t="str">
            <v>Estimate</v>
          </cell>
          <cell r="P108" t="str">
            <v>Estimate</v>
          </cell>
          <cell r="Q108" t="str">
            <v>Estimate</v>
          </cell>
          <cell r="R108" t="str">
            <v>INTEREST</v>
          </cell>
          <cell r="S108" t="str">
            <v>OTHER</v>
          </cell>
        </row>
        <row r="109">
          <cell r="A109" t="str">
            <v>Centre</v>
          </cell>
          <cell r="B109" t="str">
            <v>Scheme</v>
          </cell>
          <cell r="C109" t="str">
            <v>of Funding</v>
          </cell>
          <cell r="D109" t="str">
            <v>Manager</v>
          </cell>
          <cell r="G109">
            <v>40999</v>
          </cell>
          <cell r="H109" t="str">
            <v>2012/13</v>
          </cell>
          <cell r="J109" t="str">
            <v>2012/13</v>
          </cell>
          <cell r="K109" t="str">
            <v>Budget</v>
          </cell>
          <cell r="L109" t="str">
            <v>to 31/05/12</v>
          </cell>
          <cell r="N109" t="str">
            <v>2012/13</v>
          </cell>
          <cell r="O109" t="str">
            <v>2013/14</v>
          </cell>
          <cell r="P109" t="str">
            <v>2014/15</v>
          </cell>
          <cell r="Q109" t="str">
            <v>2015/16</v>
          </cell>
          <cell r="R109" t="str">
            <v>LOST</v>
          </cell>
          <cell r="S109" t="str">
            <v>Full Year</v>
          </cell>
          <cell r="T109" t="str">
            <v>Recharge</v>
          </cell>
        </row>
        <row r="110">
          <cell r="A110" t="str">
            <v>Code</v>
          </cell>
          <cell r="E110" t="str">
            <v>£'000</v>
          </cell>
          <cell r="F110" t="str">
            <v>£'000</v>
          </cell>
          <cell r="G110" t="str">
            <v>£'000</v>
          </cell>
          <cell r="H110" t="str">
            <v>£'000</v>
          </cell>
          <cell r="I110" t="str">
            <v>£'000</v>
          </cell>
          <cell r="J110" t="str">
            <v>£'000</v>
          </cell>
          <cell r="N110" t="str">
            <v>£'000</v>
          </cell>
          <cell r="O110" t="str">
            <v>£'000</v>
          </cell>
          <cell r="P110" t="str">
            <v>£'000</v>
          </cell>
          <cell r="Q110" t="str">
            <v>£'000</v>
          </cell>
          <cell r="R110" t="str">
            <v>£'000</v>
          </cell>
          <cell r="S110" t="str">
            <v>£'000</v>
          </cell>
          <cell r="T110" t="str">
            <v>Code</v>
          </cell>
        </row>
        <row r="111">
          <cell r="B111" t="str">
            <v>Community Housing and Development</v>
          </cell>
        </row>
        <row r="113">
          <cell r="A113" t="str">
            <v>G1013</v>
          </cell>
          <cell r="B113" t="str">
            <v> Dawson Street Gardens</v>
          </cell>
          <cell r="C113" t="str">
            <v>GFCR</v>
          </cell>
          <cell r="D113" t="str">
            <v>Kaylee Chesher</v>
          </cell>
          <cell r="E113">
            <v>19</v>
          </cell>
          <cell r="F113">
            <v>19</v>
          </cell>
          <cell r="G113">
            <v>0</v>
          </cell>
          <cell r="H113">
            <v>19</v>
          </cell>
          <cell r="J113">
            <v>19</v>
          </cell>
          <cell r="K113">
            <v>0</v>
          </cell>
          <cell r="L113">
            <v>0</v>
          </cell>
          <cell r="N113">
            <v>19</v>
          </cell>
          <cell r="O113">
            <v>0</v>
          </cell>
          <cell r="P113">
            <v>0</v>
          </cell>
          <cell r="Q113">
            <v>0</v>
          </cell>
          <cell r="R113">
            <v>0.133</v>
          </cell>
          <cell r="S113">
            <v>0</v>
          </cell>
        </row>
        <row r="114">
          <cell r="A114" t="str">
            <v>G3013</v>
          </cell>
          <cell r="B114" t="str">
            <v> Diamond Place car park footpath extension</v>
          </cell>
          <cell r="C114" t="str">
            <v>GFCR</v>
          </cell>
          <cell r="D114" t="str">
            <v>Kaylee Chesher</v>
          </cell>
          <cell r="E114">
            <v>6.324</v>
          </cell>
          <cell r="F114">
            <v>6.324</v>
          </cell>
          <cell r="G114">
            <v>0</v>
          </cell>
          <cell r="H114">
            <v>6.324</v>
          </cell>
          <cell r="I114">
            <v>0</v>
          </cell>
          <cell r="J114">
            <v>6.324</v>
          </cell>
          <cell r="K114">
            <v>0</v>
          </cell>
          <cell r="L114">
            <v>0</v>
          </cell>
          <cell r="N114">
            <v>6.324</v>
          </cell>
          <cell r="O114">
            <v>0</v>
          </cell>
          <cell r="P114">
            <v>0</v>
          </cell>
          <cell r="Q114">
            <v>0</v>
          </cell>
          <cell r="R114">
            <v>0.044268</v>
          </cell>
          <cell r="S114">
            <v>0</v>
          </cell>
        </row>
        <row r="115">
          <cell r="A115" t="str">
            <v>G3014</v>
          </cell>
          <cell r="B115" t="str">
            <v> East Oxford Community Association Improvements</v>
          </cell>
          <cell r="C115" t="str">
            <v>GFCR</v>
          </cell>
          <cell r="D115" t="str">
            <v>Kaylee Chesher</v>
          </cell>
          <cell r="E115">
            <v>2.55</v>
          </cell>
          <cell r="F115">
            <v>2.55</v>
          </cell>
          <cell r="G115">
            <v>0</v>
          </cell>
          <cell r="H115">
            <v>2.55</v>
          </cell>
          <cell r="J115">
            <v>2.55</v>
          </cell>
          <cell r="K115">
            <v>0</v>
          </cell>
          <cell r="L115">
            <v>0</v>
          </cell>
          <cell r="N115">
            <v>2.55</v>
          </cell>
          <cell r="O115">
            <v>0</v>
          </cell>
          <cell r="P115">
            <v>0</v>
          </cell>
          <cell r="Q115">
            <v>0</v>
          </cell>
          <cell r="R115">
            <v>0.017849999999999998</v>
          </cell>
        </row>
        <row r="116">
          <cell r="A116" t="str">
            <v>G4006</v>
          </cell>
          <cell r="B116" t="str">
            <v> Florence Park CC Kitchen</v>
          </cell>
          <cell r="C116" t="str">
            <v>GFCR</v>
          </cell>
          <cell r="D116" t="str">
            <v>Kaylee Chesher</v>
          </cell>
          <cell r="E116">
            <v>19.50005</v>
          </cell>
          <cell r="F116">
            <v>19.50005</v>
          </cell>
          <cell r="G116">
            <v>18.08905</v>
          </cell>
          <cell r="H116">
            <v>1.411</v>
          </cell>
          <cell r="J116">
            <v>1.411</v>
          </cell>
          <cell r="K116">
            <v>0</v>
          </cell>
          <cell r="L116">
            <v>0</v>
          </cell>
          <cell r="N116">
            <v>1.411</v>
          </cell>
          <cell r="O116">
            <v>0</v>
          </cell>
          <cell r="P116">
            <v>0</v>
          </cell>
          <cell r="Q116">
            <v>0</v>
          </cell>
          <cell r="R116">
            <v>0.13650035000000002</v>
          </cell>
        </row>
        <row r="117">
          <cell r="A117" t="str">
            <v>G6010</v>
          </cell>
          <cell r="B117" t="str">
            <v>Mount Place Square Refurbishment</v>
          </cell>
          <cell r="C117" t="str">
            <v>GFCR</v>
          </cell>
          <cell r="D117" t="str">
            <v>Kaylee Chesher</v>
          </cell>
          <cell r="E117">
            <v>12.14637</v>
          </cell>
          <cell r="F117">
            <v>12.14637</v>
          </cell>
          <cell r="G117">
            <v>11.76347</v>
          </cell>
          <cell r="H117">
            <v>0.38289999999999996</v>
          </cell>
          <cell r="J117">
            <v>0.38289999999999996</v>
          </cell>
          <cell r="K117">
            <v>1</v>
          </cell>
          <cell r="L117">
            <v>0</v>
          </cell>
          <cell r="N117">
            <v>0.38289999999999996</v>
          </cell>
          <cell r="O117">
            <v>0</v>
          </cell>
          <cell r="P117">
            <v>0</v>
          </cell>
          <cell r="Q117">
            <v>0</v>
          </cell>
        </row>
        <row r="118">
          <cell r="A118" t="str">
            <v>G6011</v>
          </cell>
          <cell r="B118" t="str">
            <v> St Lukes Church Hall Extension</v>
          </cell>
          <cell r="C118" t="str">
            <v>GFCR</v>
          </cell>
          <cell r="D118" t="str">
            <v>Kaylee Chesher</v>
          </cell>
          <cell r="E118">
            <v>10</v>
          </cell>
          <cell r="F118">
            <v>10</v>
          </cell>
          <cell r="G118">
            <v>0</v>
          </cell>
          <cell r="H118">
            <v>10</v>
          </cell>
          <cell r="J118">
            <v>10</v>
          </cell>
          <cell r="K118">
            <v>0</v>
          </cell>
          <cell r="L118">
            <v>0</v>
          </cell>
          <cell r="N118">
            <v>10</v>
          </cell>
          <cell r="O118">
            <v>0</v>
          </cell>
          <cell r="P118">
            <v>0</v>
          </cell>
          <cell r="Q118">
            <v>0</v>
          </cell>
          <cell r="R118">
            <v>0.07</v>
          </cell>
        </row>
        <row r="119">
          <cell r="A119" t="str">
            <v>G6012</v>
          </cell>
          <cell r="B119" t="str">
            <v> South Oxford Community Centre Main Hall Replacement</v>
          </cell>
          <cell r="C119" t="str">
            <v>GFCR</v>
          </cell>
          <cell r="D119" t="str">
            <v>Kaylee Chesher</v>
          </cell>
          <cell r="E119">
            <v>16.2</v>
          </cell>
          <cell r="F119">
            <v>16.2</v>
          </cell>
          <cell r="G119">
            <v>6.962</v>
          </cell>
          <cell r="H119">
            <v>9.238</v>
          </cell>
          <cell r="J119">
            <v>9.238</v>
          </cell>
          <cell r="K119">
            <v>0</v>
          </cell>
          <cell r="L119">
            <v>0</v>
          </cell>
          <cell r="N119">
            <v>9.238</v>
          </cell>
          <cell r="O119">
            <v>0</v>
          </cell>
          <cell r="P119">
            <v>0</v>
          </cell>
          <cell r="Q119">
            <v>0</v>
          </cell>
          <cell r="R119">
            <v>0.1134</v>
          </cell>
        </row>
        <row r="120">
          <cell r="A120" t="str">
            <v>G3015</v>
          </cell>
          <cell r="B120" t="str">
            <v> NE Marston Croft Road Recreation Ground</v>
          </cell>
          <cell r="C120" t="str">
            <v>GFCR</v>
          </cell>
          <cell r="D120" t="str">
            <v>Kaylee Chesher</v>
          </cell>
          <cell r="E120">
            <v>25</v>
          </cell>
          <cell r="F120">
            <v>25</v>
          </cell>
          <cell r="G120">
            <v>0</v>
          </cell>
          <cell r="H120">
            <v>25</v>
          </cell>
          <cell r="J120">
            <v>25</v>
          </cell>
          <cell r="K120">
            <v>0</v>
          </cell>
          <cell r="L120">
            <v>0</v>
          </cell>
          <cell r="N120">
            <v>25</v>
          </cell>
          <cell r="O120">
            <v>0</v>
          </cell>
          <cell r="P120">
            <v>0</v>
          </cell>
          <cell r="Q120">
            <v>0</v>
          </cell>
          <cell r="R120">
            <v>0.17500000000000002</v>
          </cell>
        </row>
        <row r="121">
          <cell r="A121" t="str">
            <v>G3016</v>
          </cell>
          <cell r="B121" t="str">
            <v> Peat Moors all weather pitch</v>
          </cell>
          <cell r="C121" t="str">
            <v>GFCR</v>
          </cell>
          <cell r="D121" t="str">
            <v>Kaylee Chesher</v>
          </cell>
          <cell r="E121">
            <v>17</v>
          </cell>
          <cell r="F121">
            <v>17</v>
          </cell>
          <cell r="G121">
            <v>0</v>
          </cell>
          <cell r="H121">
            <v>17</v>
          </cell>
          <cell r="J121">
            <v>17</v>
          </cell>
          <cell r="K121">
            <v>0</v>
          </cell>
          <cell r="L121">
            <v>0</v>
          </cell>
          <cell r="N121">
            <v>17</v>
          </cell>
          <cell r="O121">
            <v>0</v>
          </cell>
          <cell r="P121">
            <v>0</v>
          </cell>
          <cell r="Q121">
            <v>0</v>
          </cell>
          <cell r="R121">
            <v>0.11900000000000001</v>
          </cell>
        </row>
        <row r="122">
          <cell r="A122" t="str">
            <v>G3017</v>
          </cell>
          <cell r="B122" t="str">
            <v> CCTV Replacement Programme</v>
          </cell>
          <cell r="C122" t="str">
            <v>GFCR</v>
          </cell>
          <cell r="D122" t="str">
            <v>Richard Adams</v>
          </cell>
          <cell r="F122">
            <v>84.271</v>
          </cell>
          <cell r="G122">
            <v>0</v>
          </cell>
          <cell r="H122">
            <v>84.271</v>
          </cell>
          <cell r="J122">
            <v>84.271</v>
          </cell>
          <cell r="K122">
            <v>0</v>
          </cell>
          <cell r="L122">
            <v>0</v>
          </cell>
          <cell r="N122">
            <v>84.271</v>
          </cell>
          <cell r="O122">
            <v>0</v>
          </cell>
          <cell r="P122">
            <v>0</v>
          </cell>
          <cell r="Q122">
            <v>0</v>
          </cell>
          <cell r="R122">
            <v>0.589897</v>
          </cell>
        </row>
        <row r="123">
          <cell r="A123" t="str">
            <v>M5015</v>
          </cell>
          <cell r="B123" t="str">
            <v> Old Fire Station</v>
          </cell>
          <cell r="C123" t="str">
            <v>GFCR</v>
          </cell>
          <cell r="D123" t="str">
            <v>John Bellenger</v>
          </cell>
          <cell r="E123">
            <v>3566.752</v>
          </cell>
          <cell r="F123">
            <v>3866.71289</v>
          </cell>
          <cell r="G123">
            <v>3789.58788</v>
          </cell>
          <cell r="H123">
            <v>77.12500999999978</v>
          </cell>
          <cell r="J123">
            <v>77.12500999999978</v>
          </cell>
          <cell r="K123">
            <v>25.708336666666593</v>
          </cell>
          <cell r="L123">
            <v>36.18666</v>
          </cell>
          <cell r="N123">
            <v>77.12500999999978</v>
          </cell>
          <cell r="O123">
            <v>0</v>
          </cell>
          <cell r="P123">
            <v>0</v>
          </cell>
          <cell r="Q123">
            <v>0</v>
          </cell>
          <cell r="R123">
            <v>27.06699023</v>
          </cell>
        </row>
        <row r="125">
          <cell r="B125" t="str">
            <v>Community Housing and Development</v>
          </cell>
          <cell r="E125">
            <v>3694.47242</v>
          </cell>
          <cell r="F125">
            <v>4078.7043099999996</v>
          </cell>
          <cell r="G125">
            <v>3826.4024</v>
          </cell>
          <cell r="H125">
            <v>252.30190999999976</v>
          </cell>
          <cell r="I125">
            <v>0</v>
          </cell>
          <cell r="J125">
            <v>252.30190999999976</v>
          </cell>
          <cell r="K125">
            <v>26.708336666666593</v>
          </cell>
          <cell r="L125">
            <v>36.18666</v>
          </cell>
          <cell r="N125">
            <v>252.30190999999976</v>
          </cell>
          <cell r="O125">
            <v>0</v>
          </cell>
          <cell r="P125">
            <v>0</v>
          </cell>
          <cell r="Q125">
            <v>0</v>
          </cell>
          <cell r="R125">
            <v>28.465905579999998</v>
          </cell>
          <cell r="S125">
            <v>0</v>
          </cell>
          <cell r="T125">
            <v>0</v>
          </cell>
        </row>
        <row r="128">
          <cell r="A128" t="str">
            <v>Cost</v>
          </cell>
          <cell r="C128" t="str">
            <v>Start</v>
          </cell>
          <cell r="D128" t="str">
            <v>End</v>
          </cell>
        </row>
        <row r="129">
          <cell r="A129" t="str">
            <v>Centre</v>
          </cell>
          <cell r="B129" t="str">
            <v>Scheme</v>
          </cell>
          <cell r="C129" t="str">
            <v>Date</v>
          </cell>
          <cell r="D129" t="str">
            <v>Date</v>
          </cell>
          <cell r="E129" t="str">
            <v>Project Details</v>
          </cell>
        </row>
        <row r="130">
          <cell r="A130" t="str">
            <v>Code</v>
          </cell>
        </row>
        <row r="131">
          <cell r="B131" t="str">
            <v>Community Housing and Development</v>
          </cell>
        </row>
        <row r="133">
          <cell r="A133" t="str">
            <v>G1013</v>
          </cell>
          <cell r="B133" t="str">
            <v> Dawson Street Gardens</v>
          </cell>
          <cell r="C133" t="str">
            <v>TBA</v>
          </cell>
        </row>
        <row r="134">
          <cell r="A134" t="str">
            <v>G3013</v>
          </cell>
          <cell r="B134" t="str">
            <v> Diamond Place car park footpath extension</v>
          </cell>
          <cell r="C134" t="str">
            <v>TBA</v>
          </cell>
        </row>
        <row r="135">
          <cell r="A135" t="str">
            <v>G3014</v>
          </cell>
          <cell r="B135" t="str">
            <v> East Oxford Community Association Improvements</v>
          </cell>
          <cell r="C135" t="str">
            <v>TBA</v>
          </cell>
        </row>
        <row r="136">
          <cell r="A136" t="str">
            <v>G4006</v>
          </cell>
          <cell r="B136" t="str">
            <v> Florence Park CC Kitchen</v>
          </cell>
          <cell r="C136">
            <v>40269</v>
          </cell>
          <cell r="D136">
            <v>40969</v>
          </cell>
          <cell r="E136" t="str">
            <v>The community centre kitchen was installed in 2011/12. Remaining budget is to cover any defects</v>
          </cell>
        </row>
        <row r="137">
          <cell r="A137" t="str">
            <v>G6010</v>
          </cell>
          <cell r="B137" t="str">
            <v>Mount Place Square Refurbishment</v>
          </cell>
          <cell r="C137" t="str">
            <v>TBA</v>
          </cell>
        </row>
        <row r="138">
          <cell r="A138" t="str">
            <v>G6011</v>
          </cell>
          <cell r="B138" t="str">
            <v> St Lukes Church Hall Extension</v>
          </cell>
          <cell r="C138" t="str">
            <v>TBA</v>
          </cell>
        </row>
        <row r="139">
          <cell r="A139" t="str">
            <v>G6012</v>
          </cell>
          <cell r="B139" t="str">
            <v> South Oxford Community Centre Main Hall Replacement</v>
          </cell>
          <cell r="C139" t="str">
            <v>TBA</v>
          </cell>
        </row>
        <row r="140">
          <cell r="A140" t="str">
            <v>G3015</v>
          </cell>
          <cell r="B140" t="str">
            <v> NE Marston Croft Road Recreation Ground</v>
          </cell>
          <cell r="C140" t="str">
            <v>TBA</v>
          </cell>
        </row>
        <row r="141">
          <cell r="A141" t="str">
            <v>G3016</v>
          </cell>
          <cell r="B141" t="str">
            <v> Peat Moors all weather pitch</v>
          </cell>
          <cell r="C141" t="str">
            <v>TBA</v>
          </cell>
        </row>
        <row r="142">
          <cell r="A142" t="str">
            <v>G3017</v>
          </cell>
          <cell r="B142" t="str">
            <v> CCTV Replacement Programme</v>
          </cell>
          <cell r="C142">
            <v>41061</v>
          </cell>
        </row>
        <row r="143">
          <cell r="A143" t="str">
            <v>M5015</v>
          </cell>
          <cell r="B143" t="str">
            <v> Old Fire Station</v>
          </cell>
          <cell r="C143">
            <v>40299</v>
          </cell>
          <cell r="D143">
            <v>41122</v>
          </cell>
        </row>
        <row r="146">
          <cell r="E146" t="str">
            <v>TOTAL EST. COST</v>
          </cell>
          <cell r="G146" t="str">
            <v>Expenditure</v>
          </cell>
          <cell r="H146" t="str">
            <v>Original</v>
          </cell>
          <cell r="I146" t="str">
            <v>Adjust</v>
          </cell>
          <cell r="J146" t="str">
            <v>Latest</v>
          </cell>
          <cell r="K146" t="str">
            <v>2012/13</v>
          </cell>
          <cell r="L146" t="str">
            <v>Expenditure</v>
          </cell>
          <cell r="N146" t="str">
            <v>Original</v>
          </cell>
          <cell r="O146" t="str">
            <v>Original</v>
          </cell>
          <cell r="P146" t="str">
            <v>Original</v>
          </cell>
          <cell r="Q146" t="str">
            <v>Original</v>
          </cell>
          <cell r="R146" t="str">
            <v>GF REVENUE EFFECT</v>
          </cell>
        </row>
        <row r="147">
          <cell r="A147" t="str">
            <v>Cost</v>
          </cell>
          <cell r="C147" t="str">
            <v>Source</v>
          </cell>
          <cell r="D147" t="str">
            <v>Budget</v>
          </cell>
          <cell r="E147" t="str">
            <v>2011/12</v>
          </cell>
          <cell r="F147" t="str">
            <v>2012/13</v>
          </cell>
          <cell r="G147" t="str">
            <v>/Receipts</v>
          </cell>
          <cell r="H147" t="str">
            <v>Estimate</v>
          </cell>
          <cell r="I147" t="str">
            <v>ments</v>
          </cell>
          <cell r="J147" t="str">
            <v>Estimate</v>
          </cell>
          <cell r="K147" t="str">
            <v>Profiled</v>
          </cell>
          <cell r="L147" t="str">
            <v>2012/13</v>
          </cell>
          <cell r="N147" t="str">
            <v>Estimate</v>
          </cell>
          <cell r="O147" t="str">
            <v>Estimate</v>
          </cell>
          <cell r="P147" t="str">
            <v>Estimate</v>
          </cell>
          <cell r="Q147" t="str">
            <v>Estimate</v>
          </cell>
          <cell r="R147" t="str">
            <v>INTEREST</v>
          </cell>
          <cell r="S147" t="str">
            <v>OTHER</v>
          </cell>
        </row>
        <row r="148">
          <cell r="A148" t="str">
            <v>Centre</v>
          </cell>
          <cell r="B148" t="str">
            <v>Scheme</v>
          </cell>
          <cell r="C148" t="str">
            <v>of Funding</v>
          </cell>
          <cell r="D148" t="str">
            <v>Manager</v>
          </cell>
          <cell r="G148">
            <v>40999</v>
          </cell>
          <cell r="H148" t="str">
            <v>2012/13</v>
          </cell>
          <cell r="J148" t="str">
            <v>2012/13</v>
          </cell>
          <cell r="K148" t="str">
            <v>Budget</v>
          </cell>
          <cell r="L148" t="str">
            <v>to 31/05/12</v>
          </cell>
          <cell r="N148" t="str">
            <v>2012/13</v>
          </cell>
          <cell r="O148" t="str">
            <v>2013/14</v>
          </cell>
          <cell r="P148" t="str">
            <v>2014/15</v>
          </cell>
          <cell r="Q148" t="str">
            <v>2015/16</v>
          </cell>
          <cell r="R148" t="str">
            <v>LOST</v>
          </cell>
          <cell r="S148" t="str">
            <v>Full Year</v>
          </cell>
          <cell r="T148" t="str">
            <v>Recharge</v>
          </cell>
        </row>
        <row r="149">
          <cell r="A149" t="str">
            <v>Code</v>
          </cell>
          <cell r="E149" t="str">
            <v>£'000</v>
          </cell>
          <cell r="F149" t="str">
            <v>£'000</v>
          </cell>
          <cell r="G149" t="str">
            <v>£'000</v>
          </cell>
          <cell r="H149" t="str">
            <v>£'000</v>
          </cell>
          <cell r="I149" t="str">
            <v>£'000</v>
          </cell>
          <cell r="J149" t="str">
            <v>£'000</v>
          </cell>
          <cell r="N149" t="str">
            <v>£'000</v>
          </cell>
          <cell r="O149" t="str">
            <v>£'000</v>
          </cell>
          <cell r="P149" t="str">
            <v>£'000</v>
          </cell>
          <cell r="Q149" t="str">
            <v>£'000</v>
          </cell>
          <cell r="R149" t="str">
            <v>£'000</v>
          </cell>
          <cell r="S149" t="str">
            <v>£'000</v>
          </cell>
          <cell r="T149" t="str">
            <v>Code</v>
          </cell>
        </row>
        <row r="150">
          <cell r="B150" t="str">
            <v>Corporate Assets</v>
          </cell>
        </row>
        <row r="152">
          <cell r="A152" t="str">
            <v>A4808</v>
          </cell>
          <cell r="B152" t="str">
            <v> Blackbird Leys LC Improvements</v>
          </cell>
          <cell r="C152" t="str">
            <v>GFCR</v>
          </cell>
          <cell r="D152" t="str">
            <v>John Bellenger</v>
          </cell>
          <cell r="F152">
            <v>617.47976</v>
          </cell>
          <cell r="G152">
            <v>489.20176000000004</v>
          </cell>
          <cell r="H152">
            <v>128.278</v>
          </cell>
          <cell r="I152">
            <v>-128.278</v>
          </cell>
          <cell r="J152">
            <v>0</v>
          </cell>
          <cell r="L152">
            <v>0</v>
          </cell>
          <cell r="N152">
            <v>128.278</v>
          </cell>
          <cell r="O152">
            <v>0</v>
          </cell>
          <cell r="P152">
            <v>0</v>
          </cell>
          <cell r="Q152">
            <v>0</v>
          </cell>
          <cell r="R152">
            <v>4.32235832</v>
          </cell>
          <cell r="S152">
            <v>0</v>
          </cell>
        </row>
        <row r="153">
          <cell r="A153" t="str">
            <v>A4812</v>
          </cell>
          <cell r="B153" t="str">
            <v> Building Improvements (GF Leisure)</v>
          </cell>
          <cell r="C153" t="str">
            <v>GFCR</v>
          </cell>
          <cell r="D153" t="str">
            <v>John Bellenger</v>
          </cell>
          <cell r="F153">
            <v>130</v>
          </cell>
          <cell r="G153">
            <v>107.316</v>
          </cell>
          <cell r="H153">
            <v>22.684</v>
          </cell>
          <cell r="I153">
            <v>-22.684</v>
          </cell>
          <cell r="J153">
            <v>0</v>
          </cell>
          <cell r="L153">
            <v>0</v>
          </cell>
          <cell r="N153">
            <v>22.684</v>
          </cell>
          <cell r="O153">
            <v>0</v>
          </cell>
          <cell r="P153">
            <v>0</v>
          </cell>
          <cell r="Q153">
            <v>0</v>
          </cell>
          <cell r="R153">
            <v>0.91</v>
          </cell>
        </row>
        <row r="154">
          <cell r="A154" t="str">
            <v>A4813</v>
          </cell>
          <cell r="B154" t="str">
            <v> Hinksey Pools main pool liner</v>
          </cell>
          <cell r="C154" t="str">
            <v>GFCR</v>
          </cell>
          <cell r="D154" t="str">
            <v>John Bellenger</v>
          </cell>
          <cell r="F154">
            <v>110</v>
          </cell>
          <cell r="G154">
            <v>0</v>
          </cell>
          <cell r="H154">
            <v>110</v>
          </cell>
          <cell r="J154">
            <v>110</v>
          </cell>
          <cell r="L154">
            <v>110</v>
          </cell>
          <cell r="N154">
            <v>110</v>
          </cell>
          <cell r="O154">
            <v>0</v>
          </cell>
          <cell r="P154">
            <v>0</v>
          </cell>
          <cell r="Q154">
            <v>0</v>
          </cell>
          <cell r="R154">
            <v>0.77</v>
          </cell>
        </row>
        <row r="155">
          <cell r="A155" t="str">
            <v>A4814</v>
          </cell>
          <cell r="B155" t="str">
            <v> Leisure Centre substantive repairs</v>
          </cell>
          <cell r="C155" t="str">
            <v>GFCR</v>
          </cell>
          <cell r="D155" t="str">
            <v>John Bellenger</v>
          </cell>
          <cell r="F155">
            <v>846</v>
          </cell>
          <cell r="G155">
            <v>250.35907999999998</v>
          </cell>
          <cell r="H155">
            <v>419.64092000000005</v>
          </cell>
          <cell r="I155">
            <v>-177.316</v>
          </cell>
          <cell r="J155">
            <v>242.32492000000005</v>
          </cell>
          <cell r="L155">
            <v>35.25457</v>
          </cell>
          <cell r="N155">
            <v>419.64092000000005</v>
          </cell>
          <cell r="O155">
            <v>110</v>
          </cell>
          <cell r="P155">
            <v>66</v>
          </cell>
          <cell r="Q155">
            <v>0</v>
          </cell>
          <cell r="R155">
            <v>5.922</v>
          </cell>
        </row>
        <row r="156">
          <cell r="R156">
            <v>0</v>
          </cell>
        </row>
        <row r="157">
          <cell r="A157" t="str">
            <v>Q2000</v>
          </cell>
          <cell r="B157" t="str">
            <v> Offices for the Future</v>
          </cell>
          <cell r="C157" t="str">
            <v>GFCR</v>
          </cell>
          <cell r="D157" t="str">
            <v>Karen Ravenhill</v>
          </cell>
          <cell r="F157">
            <v>5228.00016</v>
          </cell>
          <cell r="G157">
            <v>4844.65352</v>
          </cell>
          <cell r="H157">
            <v>383.34664000000004</v>
          </cell>
          <cell r="I157">
            <v>160</v>
          </cell>
          <cell r="J157">
            <v>543.34664</v>
          </cell>
          <cell r="L157">
            <v>178.03158</v>
          </cell>
          <cell r="N157">
            <v>383.34664000000004</v>
          </cell>
          <cell r="O157">
            <v>0</v>
          </cell>
          <cell r="P157">
            <v>0</v>
          </cell>
          <cell r="Q157">
            <v>0</v>
          </cell>
          <cell r="R157">
            <v>36.59600112</v>
          </cell>
        </row>
        <row r="158">
          <cell r="R158">
            <v>0</v>
          </cell>
        </row>
        <row r="159">
          <cell r="A159" t="str">
            <v>B0022</v>
          </cell>
          <cell r="B159" t="str">
            <v> DDA East Oxford Community Centre Lift</v>
          </cell>
          <cell r="C159" t="str">
            <v>GFCR</v>
          </cell>
          <cell r="D159" t="str">
            <v>John Bellenger</v>
          </cell>
          <cell r="F159">
            <v>115</v>
          </cell>
          <cell r="G159">
            <v>5.91725</v>
          </cell>
          <cell r="H159">
            <v>109.08275</v>
          </cell>
          <cell r="J159">
            <v>109.08275</v>
          </cell>
          <cell r="L159">
            <v>0</v>
          </cell>
          <cell r="N159">
            <v>109.08275</v>
          </cell>
          <cell r="O159">
            <v>0</v>
          </cell>
          <cell r="P159">
            <v>0</v>
          </cell>
          <cell r="Q159">
            <v>0</v>
          </cell>
          <cell r="R159">
            <v>0.805</v>
          </cell>
        </row>
        <row r="160">
          <cell r="A160" t="str">
            <v>B0033</v>
          </cell>
          <cell r="B160" t="str">
            <v> Community Centres</v>
          </cell>
          <cell r="C160" t="str">
            <v>GFCR</v>
          </cell>
          <cell r="D160" t="str">
            <v>John Bellenger</v>
          </cell>
          <cell r="F160">
            <v>366</v>
          </cell>
          <cell r="G160">
            <v>50.235459999999996</v>
          </cell>
          <cell r="H160">
            <v>315.76454</v>
          </cell>
          <cell r="J160">
            <v>315.76454</v>
          </cell>
          <cell r="L160">
            <v>52.625629999999994</v>
          </cell>
          <cell r="N160">
            <v>315.76454</v>
          </cell>
          <cell r="O160">
            <v>0</v>
          </cell>
          <cell r="P160">
            <v>0</v>
          </cell>
          <cell r="Q160">
            <v>0</v>
          </cell>
          <cell r="R160">
            <v>2.562</v>
          </cell>
        </row>
        <row r="161">
          <cell r="A161" t="str">
            <v>B0034</v>
          </cell>
          <cell r="B161" t="str">
            <v> Rose Hill Community Centre</v>
          </cell>
          <cell r="C161" t="str">
            <v>GFCR</v>
          </cell>
          <cell r="D161" t="str">
            <v>John Bellenger</v>
          </cell>
          <cell r="F161">
            <v>149.5</v>
          </cell>
          <cell r="G161">
            <v>1.5</v>
          </cell>
          <cell r="H161">
            <v>148</v>
          </cell>
          <cell r="J161">
            <v>148</v>
          </cell>
          <cell r="L161">
            <v>2</v>
          </cell>
          <cell r="N161">
            <v>148</v>
          </cell>
          <cell r="O161">
            <v>0</v>
          </cell>
          <cell r="P161">
            <v>0</v>
          </cell>
          <cell r="Q161">
            <v>0</v>
          </cell>
          <cell r="R161">
            <v>1.0465</v>
          </cell>
        </row>
        <row r="162">
          <cell r="R162">
            <v>0</v>
          </cell>
        </row>
        <row r="163">
          <cell r="A163" t="str">
            <v>B0010</v>
          </cell>
          <cell r="B163" t="str">
            <v> Covered Market signage improvements</v>
          </cell>
          <cell r="C163" t="str">
            <v>GFCR</v>
          </cell>
          <cell r="D163" t="str">
            <v>John Bellenger</v>
          </cell>
          <cell r="F163">
            <v>52.512679999999996</v>
          </cell>
          <cell r="G163">
            <v>9.57156</v>
          </cell>
          <cell r="H163">
            <v>42.94112</v>
          </cell>
          <cell r="J163">
            <v>42.94112</v>
          </cell>
          <cell r="L163">
            <v>0</v>
          </cell>
          <cell r="N163">
            <v>42.94112</v>
          </cell>
          <cell r="O163">
            <v>0</v>
          </cell>
          <cell r="P163">
            <v>0</v>
          </cell>
          <cell r="Q163">
            <v>0</v>
          </cell>
          <cell r="R163">
            <v>0.36758875999999996</v>
          </cell>
        </row>
        <row r="164">
          <cell r="A164" t="str">
            <v>B0027</v>
          </cell>
          <cell r="B164" t="str">
            <v> Covered Market - Improvements &amp; Upgrade to Roof</v>
          </cell>
          <cell r="C164" t="str">
            <v>GFCR</v>
          </cell>
          <cell r="D164" t="str">
            <v>John Bellenger</v>
          </cell>
          <cell r="F164">
            <v>85</v>
          </cell>
          <cell r="G164">
            <v>8.938690000000001</v>
          </cell>
          <cell r="H164">
            <v>76.06130999999999</v>
          </cell>
          <cell r="J164">
            <v>76.06130999999999</v>
          </cell>
          <cell r="L164">
            <v>0</v>
          </cell>
          <cell r="N164">
            <v>76.06130999999999</v>
          </cell>
          <cell r="O164">
            <v>0</v>
          </cell>
          <cell r="P164">
            <v>0</v>
          </cell>
          <cell r="Q164">
            <v>0</v>
          </cell>
          <cell r="R164">
            <v>0.595</v>
          </cell>
        </row>
        <row r="165">
          <cell r="A165" t="str">
            <v>B0028</v>
          </cell>
          <cell r="B165" t="str">
            <v> Covered Market - New Roof Structures to High St E</v>
          </cell>
          <cell r="C165" t="str">
            <v>GFCR</v>
          </cell>
          <cell r="D165" t="str">
            <v>John Bellenger</v>
          </cell>
          <cell r="F165">
            <v>115</v>
          </cell>
          <cell r="G165">
            <v>0</v>
          </cell>
          <cell r="H165">
            <v>115</v>
          </cell>
          <cell r="J165">
            <v>115</v>
          </cell>
          <cell r="L165">
            <v>0</v>
          </cell>
          <cell r="N165">
            <v>115</v>
          </cell>
          <cell r="O165">
            <v>0</v>
          </cell>
          <cell r="P165">
            <v>0</v>
          </cell>
          <cell r="Q165">
            <v>0</v>
          </cell>
          <cell r="R165">
            <v>0.805</v>
          </cell>
        </row>
        <row r="166">
          <cell r="A166" t="str">
            <v>B0036</v>
          </cell>
          <cell r="B166" t="str">
            <v> Investment ~ Covered Market</v>
          </cell>
          <cell r="C166" t="str">
            <v>GFCR</v>
          </cell>
          <cell r="D166" t="str">
            <v>John Bellenger</v>
          </cell>
          <cell r="F166">
            <v>257.5</v>
          </cell>
          <cell r="G166">
            <v>25.24923</v>
          </cell>
          <cell r="H166">
            <v>232.25077000000002</v>
          </cell>
          <cell r="J166">
            <v>232.25077000000002</v>
          </cell>
          <cell r="L166">
            <v>3.638</v>
          </cell>
          <cell r="N166">
            <v>232.25077000000002</v>
          </cell>
          <cell r="O166">
            <v>0</v>
          </cell>
          <cell r="P166">
            <v>0</v>
          </cell>
          <cell r="Q166">
            <v>0</v>
          </cell>
          <cell r="R166">
            <v>1.8025</v>
          </cell>
        </row>
        <row r="167">
          <cell r="A167" t="str">
            <v>B0063</v>
          </cell>
          <cell r="B167" t="str">
            <v> Covered Market Replacement Sprinkler System</v>
          </cell>
          <cell r="C167" t="str">
            <v>GFCR</v>
          </cell>
          <cell r="D167" t="str">
            <v>John Bellenger</v>
          </cell>
          <cell r="F167">
            <v>150</v>
          </cell>
          <cell r="G167">
            <v>0</v>
          </cell>
          <cell r="H167">
            <v>150</v>
          </cell>
          <cell r="J167">
            <v>150</v>
          </cell>
          <cell r="L167">
            <v>5</v>
          </cell>
          <cell r="N167">
            <v>150</v>
          </cell>
          <cell r="O167">
            <v>0</v>
          </cell>
          <cell r="P167">
            <v>0</v>
          </cell>
          <cell r="Q167">
            <v>0</v>
          </cell>
          <cell r="R167">
            <v>1.05</v>
          </cell>
        </row>
        <row r="168">
          <cell r="A168" t="str">
            <v>B0064</v>
          </cell>
          <cell r="B168" t="str">
            <v> Covered Market - Improvements to Emergency Lighting</v>
          </cell>
          <cell r="C168" t="str">
            <v>GFCR</v>
          </cell>
          <cell r="D168" t="str">
            <v>John Bellenger</v>
          </cell>
          <cell r="F168">
            <v>50</v>
          </cell>
          <cell r="G168">
            <v>0</v>
          </cell>
          <cell r="H168">
            <v>50</v>
          </cell>
          <cell r="J168">
            <v>50</v>
          </cell>
          <cell r="L168">
            <v>0</v>
          </cell>
          <cell r="N168">
            <v>50</v>
          </cell>
          <cell r="O168">
            <v>0</v>
          </cell>
          <cell r="P168">
            <v>0</v>
          </cell>
          <cell r="Q168">
            <v>0</v>
          </cell>
          <cell r="R168">
            <v>0.35000000000000003</v>
          </cell>
        </row>
        <row r="169">
          <cell r="A169" t="str">
            <v>B1004</v>
          </cell>
          <cell r="B169" t="str">
            <v> Covered Market repairs/upgrading</v>
          </cell>
          <cell r="C169" t="str">
            <v>GFCR</v>
          </cell>
          <cell r="D169" t="str">
            <v>John Bellenger</v>
          </cell>
          <cell r="F169">
            <v>26.706049999999998</v>
          </cell>
          <cell r="G169">
            <v>26.706049999999998</v>
          </cell>
          <cell r="H169">
            <v>0</v>
          </cell>
          <cell r="J169">
            <v>0</v>
          </cell>
          <cell r="L169">
            <v>0</v>
          </cell>
          <cell r="N169">
            <v>0</v>
          </cell>
          <cell r="O169">
            <v>0</v>
          </cell>
          <cell r="P169">
            <v>0</v>
          </cell>
          <cell r="Q169">
            <v>0</v>
          </cell>
          <cell r="R169">
            <v>0.18694234999999998</v>
          </cell>
        </row>
        <row r="170">
          <cell r="R170">
            <v>0</v>
          </cell>
        </row>
        <row r="171">
          <cell r="A171" t="str">
            <v>B0003</v>
          </cell>
          <cell r="B171" t="str">
            <v> Roof Repairs &amp; Ext Refurbishment 44-46 George St</v>
          </cell>
          <cell r="C171" t="str">
            <v>GFCR</v>
          </cell>
          <cell r="D171" t="str">
            <v>John Bellenger</v>
          </cell>
          <cell r="F171">
            <v>30</v>
          </cell>
          <cell r="G171">
            <v>0</v>
          </cell>
          <cell r="H171">
            <v>30</v>
          </cell>
          <cell r="J171">
            <v>30</v>
          </cell>
          <cell r="L171">
            <v>0</v>
          </cell>
          <cell r="N171">
            <v>30</v>
          </cell>
          <cell r="O171">
            <v>0</v>
          </cell>
          <cell r="P171">
            <v>0</v>
          </cell>
          <cell r="Q171">
            <v>0</v>
          </cell>
          <cell r="R171">
            <v>0.21</v>
          </cell>
        </row>
        <row r="172">
          <cell r="A172" t="str">
            <v>B0040</v>
          </cell>
          <cell r="B172" t="str">
            <v> Investment ~ Broad Street</v>
          </cell>
          <cell r="C172" t="str">
            <v>GFCR</v>
          </cell>
          <cell r="D172" t="str">
            <v>John Bellenger</v>
          </cell>
          <cell r="F172">
            <v>167.5</v>
          </cell>
          <cell r="G172">
            <v>0</v>
          </cell>
          <cell r="H172">
            <v>167.5</v>
          </cell>
          <cell r="J172">
            <v>167.5</v>
          </cell>
          <cell r="L172">
            <v>0</v>
          </cell>
          <cell r="N172">
            <v>167.5</v>
          </cell>
          <cell r="O172">
            <v>0</v>
          </cell>
          <cell r="P172">
            <v>0</v>
          </cell>
          <cell r="Q172">
            <v>0</v>
          </cell>
          <cell r="R172">
            <v>1.1725</v>
          </cell>
        </row>
        <row r="173">
          <cell r="A173" t="str">
            <v>B0041</v>
          </cell>
          <cell r="B173" t="str">
            <v> Investment - Misc City Centre Properties</v>
          </cell>
          <cell r="C173" t="str">
            <v>GFCR</v>
          </cell>
          <cell r="D173" t="str">
            <v>John Bellenger</v>
          </cell>
          <cell r="F173">
            <v>7</v>
          </cell>
          <cell r="G173">
            <v>0</v>
          </cell>
          <cell r="H173">
            <v>7</v>
          </cell>
          <cell r="J173">
            <v>7</v>
          </cell>
          <cell r="L173">
            <v>0</v>
          </cell>
          <cell r="N173">
            <v>7</v>
          </cell>
          <cell r="O173">
            <v>0</v>
          </cell>
          <cell r="P173">
            <v>0</v>
          </cell>
          <cell r="Q173">
            <v>0</v>
          </cell>
          <cell r="R173">
            <v>0.049</v>
          </cell>
        </row>
        <row r="174">
          <cell r="A174" t="str">
            <v>B0042</v>
          </cell>
          <cell r="B174" t="str">
            <v> Investment - Gloucester Green</v>
          </cell>
          <cell r="C174" t="str">
            <v>GFCR</v>
          </cell>
          <cell r="D174" t="str">
            <v>John Bellenger</v>
          </cell>
          <cell r="F174">
            <v>5.5</v>
          </cell>
          <cell r="G174">
            <v>0</v>
          </cell>
          <cell r="H174">
            <v>5.5</v>
          </cell>
          <cell r="J174">
            <v>5.5</v>
          </cell>
          <cell r="L174">
            <v>0</v>
          </cell>
          <cell r="N174">
            <v>5.5</v>
          </cell>
          <cell r="O174">
            <v>0</v>
          </cell>
          <cell r="P174">
            <v>0</v>
          </cell>
          <cell r="Q174">
            <v>0</v>
          </cell>
          <cell r="R174">
            <v>0.0385</v>
          </cell>
        </row>
        <row r="175">
          <cell r="A175" t="str">
            <v>B0044</v>
          </cell>
          <cell r="B175" t="str">
            <v> Investment - Outer City</v>
          </cell>
          <cell r="C175" t="str">
            <v>GFCR</v>
          </cell>
          <cell r="D175" t="str">
            <v>John Bellenger</v>
          </cell>
          <cell r="F175">
            <v>15</v>
          </cell>
          <cell r="G175">
            <v>0</v>
          </cell>
          <cell r="H175">
            <v>15</v>
          </cell>
          <cell r="J175">
            <v>15</v>
          </cell>
          <cell r="L175">
            <v>0</v>
          </cell>
          <cell r="N175">
            <v>15</v>
          </cell>
          <cell r="O175">
            <v>0</v>
          </cell>
          <cell r="P175">
            <v>0</v>
          </cell>
          <cell r="Q175">
            <v>0</v>
          </cell>
          <cell r="R175">
            <v>0.105</v>
          </cell>
        </row>
        <row r="176">
          <cell r="A176" t="str">
            <v>B0045</v>
          </cell>
          <cell r="B176" t="str">
            <v> Investment ~ St. Michael’s Street</v>
          </cell>
          <cell r="C176" t="str">
            <v>GFCR</v>
          </cell>
          <cell r="D176" t="str">
            <v>John Bellenger</v>
          </cell>
          <cell r="F176">
            <v>43</v>
          </cell>
          <cell r="G176">
            <v>0</v>
          </cell>
          <cell r="H176">
            <v>43</v>
          </cell>
          <cell r="J176">
            <v>43</v>
          </cell>
          <cell r="L176">
            <v>0</v>
          </cell>
          <cell r="N176">
            <v>43</v>
          </cell>
          <cell r="O176">
            <v>0</v>
          </cell>
          <cell r="P176">
            <v>0</v>
          </cell>
          <cell r="Q176">
            <v>0</v>
          </cell>
          <cell r="R176">
            <v>0.301</v>
          </cell>
        </row>
        <row r="177">
          <cell r="A177" t="str">
            <v>B0046</v>
          </cell>
          <cell r="B177" t="str">
            <v> Investment - Ship Street</v>
          </cell>
          <cell r="C177" t="str">
            <v>GFCR</v>
          </cell>
          <cell r="D177" t="str">
            <v>John Bellenger</v>
          </cell>
          <cell r="F177">
            <v>20</v>
          </cell>
          <cell r="G177">
            <v>0</v>
          </cell>
          <cell r="H177">
            <v>20</v>
          </cell>
          <cell r="J177">
            <v>20</v>
          </cell>
          <cell r="L177">
            <v>0</v>
          </cell>
          <cell r="N177">
            <v>20</v>
          </cell>
          <cell r="O177">
            <v>0</v>
          </cell>
          <cell r="P177">
            <v>0</v>
          </cell>
          <cell r="Q177">
            <v>0</v>
          </cell>
          <cell r="R177">
            <v>0.14</v>
          </cell>
        </row>
        <row r="178">
          <cell r="A178" t="str">
            <v>B0070</v>
          </cell>
          <cell r="B178" t="str">
            <v> Ramsay House Replacement Comfort Cooling System</v>
          </cell>
          <cell r="C178" t="str">
            <v>GFCR</v>
          </cell>
          <cell r="D178" t="str">
            <v>John Bellenger</v>
          </cell>
          <cell r="F178">
            <v>300</v>
          </cell>
          <cell r="G178">
            <v>0</v>
          </cell>
          <cell r="H178">
            <v>300</v>
          </cell>
          <cell r="J178">
            <v>300</v>
          </cell>
          <cell r="L178">
            <v>3.8</v>
          </cell>
          <cell r="N178">
            <v>300</v>
          </cell>
          <cell r="O178">
            <v>0</v>
          </cell>
          <cell r="P178">
            <v>0</v>
          </cell>
          <cell r="Q178">
            <v>0</v>
          </cell>
          <cell r="R178">
            <v>2.1</v>
          </cell>
        </row>
        <row r="179">
          <cell r="R179">
            <v>0</v>
          </cell>
        </row>
        <row r="180">
          <cell r="A180" t="str">
            <v>B0031</v>
          </cell>
          <cell r="B180" t="str">
            <v> Miscellaneous Admin Buildings</v>
          </cell>
          <cell r="C180" t="str">
            <v>GFCR</v>
          </cell>
          <cell r="D180" t="str">
            <v>John Bellenger</v>
          </cell>
          <cell r="F180">
            <v>25</v>
          </cell>
          <cell r="G180">
            <v>0</v>
          </cell>
          <cell r="H180">
            <v>25</v>
          </cell>
          <cell r="J180">
            <v>25</v>
          </cell>
          <cell r="L180">
            <v>0</v>
          </cell>
          <cell r="N180">
            <v>25</v>
          </cell>
          <cell r="O180">
            <v>0</v>
          </cell>
          <cell r="P180">
            <v>0</v>
          </cell>
          <cell r="Q180">
            <v>0</v>
          </cell>
          <cell r="R180">
            <v>0.17500000000000002</v>
          </cell>
        </row>
        <row r="181">
          <cell r="A181" t="str">
            <v>B0035</v>
          </cell>
          <cell r="B181" t="str">
            <v> Miscellaneous Civic Properties</v>
          </cell>
          <cell r="C181" t="str">
            <v>GFCR</v>
          </cell>
          <cell r="D181" t="str">
            <v>John Bellenger</v>
          </cell>
          <cell r="F181">
            <v>59.5</v>
          </cell>
          <cell r="G181">
            <v>7.281569999999999</v>
          </cell>
          <cell r="H181">
            <v>52.21843</v>
          </cell>
          <cell r="J181">
            <v>52.21843</v>
          </cell>
          <cell r="L181">
            <v>18.3433</v>
          </cell>
          <cell r="N181">
            <v>52.21843</v>
          </cell>
          <cell r="O181">
            <v>0</v>
          </cell>
          <cell r="P181">
            <v>0</v>
          </cell>
          <cell r="Q181">
            <v>0</v>
          </cell>
          <cell r="R181">
            <v>0.4165</v>
          </cell>
        </row>
        <row r="182">
          <cell r="A182" t="str">
            <v>B0037</v>
          </cell>
          <cell r="B182" t="str">
            <v> Car Parks</v>
          </cell>
          <cell r="C182" t="str">
            <v>GFCR</v>
          </cell>
          <cell r="D182" t="str">
            <v>John Bellenger</v>
          </cell>
          <cell r="F182">
            <v>147</v>
          </cell>
          <cell r="G182">
            <v>11.62</v>
          </cell>
          <cell r="H182">
            <v>135.38</v>
          </cell>
          <cell r="J182">
            <v>135.38</v>
          </cell>
          <cell r="L182">
            <v>0.37013999999999997</v>
          </cell>
          <cell r="N182">
            <v>135.38</v>
          </cell>
          <cell r="O182">
            <v>0</v>
          </cell>
          <cell r="P182">
            <v>0</v>
          </cell>
          <cell r="Q182">
            <v>0</v>
          </cell>
          <cell r="R182">
            <v>1.029</v>
          </cell>
        </row>
        <row r="183">
          <cell r="A183" t="str">
            <v>B0039</v>
          </cell>
          <cell r="B183" t="str">
            <v> Houses and Lodges</v>
          </cell>
          <cell r="C183" t="str">
            <v>GFCR</v>
          </cell>
          <cell r="D183" t="str">
            <v>John Bellenger</v>
          </cell>
          <cell r="F183">
            <v>51</v>
          </cell>
          <cell r="G183">
            <v>34.57693</v>
          </cell>
          <cell r="H183">
            <v>16.42307</v>
          </cell>
          <cell r="J183">
            <v>16.42307</v>
          </cell>
          <cell r="L183">
            <v>0</v>
          </cell>
          <cell r="N183">
            <v>16.42307</v>
          </cell>
          <cell r="O183">
            <v>0</v>
          </cell>
          <cell r="P183">
            <v>0</v>
          </cell>
          <cell r="Q183">
            <v>0</v>
          </cell>
          <cell r="R183">
            <v>0.357</v>
          </cell>
        </row>
        <row r="184">
          <cell r="A184" t="str">
            <v>B0052</v>
          </cell>
          <cell r="B184" t="str">
            <v> Miscellaneous Properties</v>
          </cell>
          <cell r="C184" t="str">
            <v>GFCR</v>
          </cell>
          <cell r="D184" t="str">
            <v>John Bellenger</v>
          </cell>
          <cell r="F184">
            <v>75</v>
          </cell>
          <cell r="G184">
            <v>0</v>
          </cell>
          <cell r="H184">
            <v>75</v>
          </cell>
          <cell r="J184">
            <v>75</v>
          </cell>
          <cell r="L184">
            <v>0</v>
          </cell>
          <cell r="N184">
            <v>75</v>
          </cell>
          <cell r="O184">
            <v>0</v>
          </cell>
          <cell r="P184">
            <v>0</v>
          </cell>
          <cell r="Q184">
            <v>0</v>
          </cell>
          <cell r="R184">
            <v>0.525</v>
          </cell>
        </row>
        <row r="185">
          <cell r="A185" t="str">
            <v>B0053</v>
          </cell>
          <cell r="B185" t="str">
            <v> Public Toilets</v>
          </cell>
          <cell r="C185" t="str">
            <v>GFCR</v>
          </cell>
          <cell r="D185" t="str">
            <v>John Bellenger</v>
          </cell>
          <cell r="F185">
            <v>2.5</v>
          </cell>
          <cell r="G185">
            <v>2.0109</v>
          </cell>
          <cell r="H185">
            <v>0.48910000000000003</v>
          </cell>
          <cell r="J185">
            <v>0.48910000000000003</v>
          </cell>
          <cell r="L185">
            <v>0</v>
          </cell>
          <cell r="N185">
            <v>0.48910000000000003</v>
          </cell>
          <cell r="O185">
            <v>0</v>
          </cell>
          <cell r="P185">
            <v>0</v>
          </cell>
          <cell r="Q185">
            <v>0</v>
          </cell>
          <cell r="R185">
            <v>0.0175</v>
          </cell>
        </row>
        <row r="186">
          <cell r="A186" t="str">
            <v>B0055</v>
          </cell>
          <cell r="B186" t="str">
            <v> Property Surveys</v>
          </cell>
          <cell r="C186" t="str">
            <v>GFCR</v>
          </cell>
          <cell r="D186" t="str">
            <v>John Bellenger</v>
          </cell>
          <cell r="F186">
            <v>150</v>
          </cell>
          <cell r="G186">
            <v>92.4</v>
          </cell>
          <cell r="H186">
            <v>57.6</v>
          </cell>
          <cell r="J186">
            <v>57.6</v>
          </cell>
          <cell r="L186">
            <v>47.15075</v>
          </cell>
          <cell r="N186">
            <v>57.6</v>
          </cell>
          <cell r="O186">
            <v>0</v>
          </cell>
          <cell r="P186">
            <v>0</v>
          </cell>
          <cell r="Q186">
            <v>0</v>
          </cell>
          <cell r="R186">
            <v>1.05</v>
          </cell>
        </row>
        <row r="187">
          <cell r="A187" t="str">
            <v>B0059</v>
          </cell>
          <cell r="B187" t="str">
            <v> FIT Panels on Leisure Buildings</v>
          </cell>
          <cell r="C187" t="str">
            <v>GFCR</v>
          </cell>
          <cell r="D187" t="str">
            <v>John Bellenger</v>
          </cell>
          <cell r="F187">
            <v>154.54495</v>
          </cell>
          <cell r="G187">
            <v>154.54495</v>
          </cell>
          <cell r="H187">
            <v>0</v>
          </cell>
          <cell r="J187">
            <v>0</v>
          </cell>
          <cell r="L187">
            <v>1.15</v>
          </cell>
          <cell r="N187">
            <v>0</v>
          </cell>
          <cell r="O187">
            <v>0</v>
          </cell>
          <cell r="P187">
            <v>0</v>
          </cell>
          <cell r="Q187">
            <v>0</v>
          </cell>
          <cell r="R187">
            <v>1.08181465</v>
          </cell>
        </row>
        <row r="188">
          <cell r="A188" t="str">
            <v>B0060</v>
          </cell>
          <cell r="B188" t="str">
            <v> Feasibility Studies Depot Relocation</v>
          </cell>
          <cell r="C188" t="str">
            <v>GFCR</v>
          </cell>
          <cell r="D188" t="str">
            <v>John Bellenger</v>
          </cell>
          <cell r="F188">
            <v>2000</v>
          </cell>
          <cell r="G188">
            <v>0</v>
          </cell>
          <cell r="H188">
            <v>250</v>
          </cell>
          <cell r="J188">
            <v>250</v>
          </cell>
          <cell r="L188">
            <v>0</v>
          </cell>
          <cell r="N188">
            <v>250</v>
          </cell>
          <cell r="O188">
            <v>1750</v>
          </cell>
          <cell r="P188">
            <v>0</v>
          </cell>
          <cell r="Q188">
            <v>0</v>
          </cell>
          <cell r="R188">
            <v>14</v>
          </cell>
        </row>
        <row r="189">
          <cell r="A189" t="str">
            <v>B0069</v>
          </cell>
          <cell r="B189" t="str">
            <v> Corporate Property Planned Maintenance Programme </v>
          </cell>
          <cell r="C189" t="str">
            <v>GFCR</v>
          </cell>
          <cell r="D189" t="str">
            <v>John Bellenger</v>
          </cell>
          <cell r="F189">
            <v>0</v>
          </cell>
          <cell r="G189">
            <v>0</v>
          </cell>
          <cell r="H189">
            <v>0</v>
          </cell>
          <cell r="J189">
            <v>0</v>
          </cell>
          <cell r="L189">
            <v>0</v>
          </cell>
          <cell r="N189">
            <v>0</v>
          </cell>
          <cell r="O189">
            <v>0</v>
          </cell>
          <cell r="P189">
            <v>0</v>
          </cell>
          <cell r="Q189">
            <v>310</v>
          </cell>
          <cell r="R189">
            <v>0</v>
          </cell>
        </row>
        <row r="190">
          <cell r="R190">
            <v>0</v>
          </cell>
        </row>
        <row r="191">
          <cell r="A191" t="str">
            <v>B0030</v>
          </cell>
          <cell r="B191" t="str">
            <v> Consolidation of parks Depot - South Park to Cutteslowe</v>
          </cell>
          <cell r="C191" t="str">
            <v>GFCR</v>
          </cell>
          <cell r="D191" t="str">
            <v>John Bellenger</v>
          </cell>
          <cell r="F191">
            <v>80.93719</v>
          </cell>
          <cell r="G191">
            <v>80.93719</v>
          </cell>
          <cell r="H191">
            <v>0</v>
          </cell>
          <cell r="J191">
            <v>0</v>
          </cell>
          <cell r="L191">
            <v>0</v>
          </cell>
          <cell r="N191">
            <v>0</v>
          </cell>
          <cell r="O191">
            <v>0</v>
          </cell>
          <cell r="P191">
            <v>0</v>
          </cell>
          <cell r="Q191">
            <v>0</v>
          </cell>
          <cell r="R191">
            <v>0.5665603300000001</v>
          </cell>
        </row>
        <row r="192">
          <cell r="A192" t="str">
            <v>B0048</v>
          </cell>
          <cell r="B192" t="str">
            <v> Leisure - Cemeteries</v>
          </cell>
          <cell r="C192" t="str">
            <v>GFCR</v>
          </cell>
          <cell r="D192" t="str">
            <v>John Bellenger</v>
          </cell>
          <cell r="F192">
            <v>13.5</v>
          </cell>
          <cell r="G192">
            <v>0</v>
          </cell>
          <cell r="H192">
            <v>13.5</v>
          </cell>
          <cell r="J192">
            <v>13.5</v>
          </cell>
          <cell r="L192">
            <v>0</v>
          </cell>
          <cell r="N192">
            <v>13.5</v>
          </cell>
          <cell r="O192">
            <v>0</v>
          </cell>
          <cell r="P192">
            <v>0</v>
          </cell>
          <cell r="Q192">
            <v>0</v>
          </cell>
          <cell r="R192">
            <v>0.0945</v>
          </cell>
        </row>
        <row r="193">
          <cell r="A193" t="str">
            <v>B0050</v>
          </cell>
          <cell r="B193" t="str">
            <v> Leisure ~ Depots</v>
          </cell>
          <cell r="C193" t="str">
            <v>GFCR</v>
          </cell>
          <cell r="D193" t="str">
            <v>John Bellenger</v>
          </cell>
          <cell r="F193">
            <v>75</v>
          </cell>
          <cell r="G193">
            <v>1</v>
          </cell>
          <cell r="H193">
            <v>74</v>
          </cell>
          <cell r="J193">
            <v>74</v>
          </cell>
          <cell r="L193">
            <v>2.74693</v>
          </cell>
          <cell r="N193">
            <v>74</v>
          </cell>
          <cell r="O193">
            <v>0</v>
          </cell>
          <cell r="P193">
            <v>0</v>
          </cell>
          <cell r="Q193">
            <v>0</v>
          </cell>
          <cell r="R193">
            <v>0.525</v>
          </cell>
        </row>
        <row r="194">
          <cell r="A194" t="str">
            <v>B0051</v>
          </cell>
          <cell r="B194" t="str">
            <v> Leisure - Pavilions</v>
          </cell>
          <cell r="C194" t="str">
            <v>GFCR</v>
          </cell>
          <cell r="D194" t="str">
            <v>John Bellenger</v>
          </cell>
          <cell r="F194">
            <v>110.5</v>
          </cell>
          <cell r="G194">
            <v>0</v>
          </cell>
          <cell r="H194">
            <v>110.5</v>
          </cell>
          <cell r="J194">
            <v>110.5</v>
          </cell>
          <cell r="L194">
            <v>0</v>
          </cell>
          <cell r="N194">
            <v>110.5</v>
          </cell>
          <cell r="O194">
            <v>0</v>
          </cell>
          <cell r="P194">
            <v>0</v>
          </cell>
          <cell r="Q194">
            <v>0</v>
          </cell>
          <cell r="R194">
            <v>0.7735</v>
          </cell>
        </row>
        <row r="195">
          <cell r="A195" t="str">
            <v>B0065</v>
          </cell>
          <cell r="B195" t="str">
            <v> Parks &amp; Cemetery - Masonry Walls &amp; Path Improvements</v>
          </cell>
          <cell r="C195" t="str">
            <v>GFCR</v>
          </cell>
          <cell r="D195" t="str">
            <v>John Bellenger</v>
          </cell>
          <cell r="F195">
            <v>120</v>
          </cell>
          <cell r="G195">
            <v>0</v>
          </cell>
          <cell r="H195">
            <v>40</v>
          </cell>
          <cell r="J195">
            <v>40</v>
          </cell>
          <cell r="L195">
            <v>6.896</v>
          </cell>
          <cell r="N195">
            <v>40</v>
          </cell>
          <cell r="O195">
            <v>40</v>
          </cell>
          <cell r="P195">
            <v>40</v>
          </cell>
          <cell r="Q195">
            <v>0</v>
          </cell>
          <cell r="R195">
            <v>0.84</v>
          </cell>
        </row>
        <row r="196">
          <cell r="A196" t="str">
            <v>B0067</v>
          </cell>
          <cell r="B196" t="str">
            <v> Fencing Repairs across the City</v>
          </cell>
          <cell r="C196" t="str">
            <v>GFCR</v>
          </cell>
          <cell r="D196" t="str">
            <v>John Bellenger</v>
          </cell>
          <cell r="F196">
            <v>450</v>
          </cell>
          <cell r="G196">
            <v>0</v>
          </cell>
          <cell r="H196">
            <v>150</v>
          </cell>
          <cell r="J196">
            <v>150</v>
          </cell>
          <cell r="L196">
            <v>0</v>
          </cell>
          <cell r="N196">
            <v>150</v>
          </cell>
          <cell r="O196">
            <v>150</v>
          </cell>
          <cell r="P196">
            <v>150</v>
          </cell>
          <cell r="Q196">
            <v>0</v>
          </cell>
          <cell r="R196">
            <v>3.15</v>
          </cell>
        </row>
        <row r="197">
          <cell r="A197" t="str">
            <v>B0071</v>
          </cell>
          <cell r="B197" t="str">
            <v>Parks Properties Health &amp; Safety Works</v>
          </cell>
          <cell r="C197" t="str">
            <v>GFCR</v>
          </cell>
          <cell r="D197" t="str">
            <v>John Bellenger</v>
          </cell>
          <cell r="F197">
            <v>36.648</v>
          </cell>
          <cell r="G197">
            <v>0</v>
          </cell>
          <cell r="H197">
            <v>36.648</v>
          </cell>
          <cell r="I197">
            <v>18</v>
          </cell>
          <cell r="J197">
            <v>54.648</v>
          </cell>
          <cell r="L197">
            <v>0</v>
          </cell>
          <cell r="N197">
            <v>36.648</v>
          </cell>
          <cell r="O197">
            <v>0</v>
          </cell>
          <cell r="P197">
            <v>0</v>
          </cell>
          <cell r="Q197">
            <v>0</v>
          </cell>
          <cell r="R197">
            <v>0.25653600000000004</v>
          </cell>
        </row>
        <row r="198">
          <cell r="A198" t="str">
            <v>A4823</v>
          </cell>
          <cell r="B198" t="str">
            <v>Cemetery Development</v>
          </cell>
          <cell r="C198" t="str">
            <v>GFCR</v>
          </cell>
          <cell r="D198" t="str">
            <v>John Bellenger</v>
          </cell>
          <cell r="F198">
            <v>15</v>
          </cell>
          <cell r="G198">
            <v>0</v>
          </cell>
          <cell r="H198">
            <v>15</v>
          </cell>
          <cell r="J198">
            <v>15</v>
          </cell>
          <cell r="L198">
            <v>0</v>
          </cell>
          <cell r="N198">
            <v>15</v>
          </cell>
          <cell r="O198">
            <v>0</v>
          </cell>
          <cell r="P198">
            <v>0</v>
          </cell>
          <cell r="Q198">
            <v>0</v>
          </cell>
          <cell r="R198">
            <v>0.105</v>
          </cell>
        </row>
        <row r="199">
          <cell r="R199">
            <v>0</v>
          </cell>
        </row>
        <row r="200">
          <cell r="A200" t="str">
            <v>B0054</v>
          </cell>
          <cell r="B200" t="str">
            <v> Town Hall</v>
          </cell>
          <cell r="C200" t="str">
            <v>GFCR</v>
          </cell>
          <cell r="D200" t="str">
            <v>John Bellenger</v>
          </cell>
          <cell r="F200">
            <v>892.7219299999999</v>
          </cell>
          <cell r="G200">
            <v>96.86993</v>
          </cell>
          <cell r="H200">
            <v>795.852</v>
          </cell>
          <cell r="I200">
            <v>-41.26864999999998</v>
          </cell>
          <cell r="J200">
            <v>754.58335</v>
          </cell>
          <cell r="L200">
            <v>50.724669999999996</v>
          </cell>
          <cell r="N200">
            <v>795.852</v>
          </cell>
          <cell r="O200">
            <v>0</v>
          </cell>
          <cell r="P200">
            <v>0</v>
          </cell>
          <cell r="Q200">
            <v>0</v>
          </cell>
          <cell r="R200">
            <v>6.2490535099999995</v>
          </cell>
        </row>
        <row r="201">
          <cell r="A201" t="str">
            <v>B0056</v>
          </cell>
          <cell r="B201" t="str">
            <v> City Centre Office Security </v>
          </cell>
          <cell r="C201" t="str">
            <v>GFCR</v>
          </cell>
          <cell r="D201" t="str">
            <v>John Bellenger</v>
          </cell>
          <cell r="F201">
            <v>99.99999999999999</v>
          </cell>
          <cell r="G201">
            <v>24.09607</v>
          </cell>
          <cell r="H201">
            <v>75.90392999999999</v>
          </cell>
          <cell r="J201">
            <v>75.90392999999999</v>
          </cell>
          <cell r="L201">
            <v>5.31945</v>
          </cell>
          <cell r="N201">
            <v>75.90392999999999</v>
          </cell>
          <cell r="O201">
            <v>0</v>
          </cell>
          <cell r="P201">
            <v>0</v>
          </cell>
          <cell r="Q201">
            <v>0</v>
          </cell>
          <cell r="R201">
            <v>0.7</v>
          </cell>
        </row>
        <row r="202">
          <cell r="A202" t="str">
            <v>B0057</v>
          </cell>
          <cell r="B202" t="str">
            <v>Town Hall Fire Alarm</v>
          </cell>
          <cell r="C202" t="str">
            <v>GFCR</v>
          </cell>
          <cell r="D202" t="str">
            <v>John Bellenger</v>
          </cell>
          <cell r="F202">
            <v>200</v>
          </cell>
          <cell r="G202">
            <v>5</v>
          </cell>
          <cell r="H202">
            <v>195</v>
          </cell>
          <cell r="I202">
            <v>41.26864999999998</v>
          </cell>
          <cell r="J202">
            <v>236.26864999999998</v>
          </cell>
          <cell r="L202">
            <v>114.60964999999999</v>
          </cell>
          <cell r="N202">
            <v>195</v>
          </cell>
          <cell r="O202">
            <v>0</v>
          </cell>
          <cell r="P202">
            <v>0</v>
          </cell>
          <cell r="Q202">
            <v>0</v>
          </cell>
          <cell r="R202">
            <v>1.4000000000000001</v>
          </cell>
        </row>
        <row r="203">
          <cell r="A203" t="str">
            <v>B0068</v>
          </cell>
          <cell r="B203" t="str">
            <v> Town Hall - Conference System Refurbishment</v>
          </cell>
          <cell r="C203" t="str">
            <v>GFCR</v>
          </cell>
          <cell r="D203" t="str">
            <v>John Bellenger</v>
          </cell>
          <cell r="F203">
            <v>400</v>
          </cell>
          <cell r="G203">
            <v>0</v>
          </cell>
          <cell r="H203">
            <v>400</v>
          </cell>
          <cell r="J203">
            <v>400</v>
          </cell>
          <cell r="L203">
            <v>22.1265</v>
          </cell>
          <cell r="N203">
            <v>400</v>
          </cell>
          <cell r="O203">
            <v>0</v>
          </cell>
          <cell r="P203">
            <v>0</v>
          </cell>
          <cell r="Q203">
            <v>0</v>
          </cell>
          <cell r="R203">
            <v>2.8000000000000003</v>
          </cell>
        </row>
        <row r="204">
          <cell r="R204">
            <v>0</v>
          </cell>
        </row>
        <row r="205">
          <cell r="B205" t="str">
            <v>Unallocated - Refurbishment of Council Buildings</v>
          </cell>
          <cell r="C205" t="str">
            <v>GFCR</v>
          </cell>
          <cell r="F205">
            <v>2800</v>
          </cell>
          <cell r="H205">
            <v>0</v>
          </cell>
          <cell r="J205">
            <v>0</v>
          </cell>
          <cell r="O205">
            <v>1400</v>
          </cell>
          <cell r="P205">
            <v>1400</v>
          </cell>
          <cell r="Q205">
            <v>600</v>
          </cell>
          <cell r="R205">
            <v>19.6</v>
          </cell>
        </row>
        <row r="207">
          <cell r="E207">
            <v>0</v>
          </cell>
          <cell r="F207">
            <v>13645.55072</v>
          </cell>
          <cell r="G207">
            <v>6329.98614</v>
          </cell>
          <cell r="H207">
            <v>5409.56458</v>
          </cell>
          <cell r="I207">
            <v>-150.27800000000002</v>
          </cell>
          <cell r="J207">
            <v>5259.28658</v>
          </cell>
          <cell r="K207">
            <v>0</v>
          </cell>
          <cell r="L207">
            <v>659.78717</v>
          </cell>
          <cell r="N207">
            <v>5409.56458</v>
          </cell>
          <cell r="O207">
            <v>3450</v>
          </cell>
          <cell r="P207">
            <v>1656</v>
          </cell>
          <cell r="Q207">
            <v>910</v>
          </cell>
          <cell r="R207">
            <v>95.51885504</v>
          </cell>
          <cell r="S207">
            <v>0</v>
          </cell>
          <cell r="T207">
            <v>0</v>
          </cell>
        </row>
        <row r="210">
          <cell r="A210" t="str">
            <v>Cost</v>
          </cell>
          <cell r="C210" t="str">
            <v>Start</v>
          </cell>
          <cell r="D210" t="str">
            <v>End</v>
          </cell>
        </row>
        <row r="211">
          <cell r="A211" t="str">
            <v>Centre</v>
          </cell>
          <cell r="B211" t="str">
            <v>Scheme</v>
          </cell>
          <cell r="C211" t="str">
            <v>Date</v>
          </cell>
          <cell r="D211" t="str">
            <v>Date</v>
          </cell>
          <cell r="E211" t="str">
            <v>Project Details</v>
          </cell>
        </row>
        <row r="212">
          <cell r="A212" t="str">
            <v>Code</v>
          </cell>
        </row>
        <row r="213">
          <cell r="B213" t="str">
            <v>Corporate Assets</v>
          </cell>
        </row>
        <row r="215">
          <cell r="A215" t="str">
            <v>A4808</v>
          </cell>
          <cell r="B215" t="str">
            <v> Blackbird Leys LC Improvements</v>
          </cell>
          <cell r="E215" t="str">
            <v>This work needs to be carried out at the same time as the new build competition pool - all part of the same sports complex</v>
          </cell>
        </row>
        <row r="216">
          <cell r="A216" t="str">
            <v>A4807</v>
          </cell>
          <cell r="B216" t="str">
            <v> Barton Pool Improvements</v>
          </cell>
          <cell r="E216" t="str">
            <v>No longer in use - use A4814</v>
          </cell>
        </row>
        <row r="217">
          <cell r="A217" t="str">
            <v>A4812</v>
          </cell>
          <cell r="B217" t="str">
            <v> Building Improvements (GF Leisure)</v>
          </cell>
          <cell r="E217" t="str">
            <v>No longer in use - use A4814</v>
          </cell>
        </row>
        <row r="218">
          <cell r="A218" t="str">
            <v>A4813</v>
          </cell>
          <cell r="B218" t="str">
            <v> Hinksey Pools main pool liner</v>
          </cell>
          <cell r="C218">
            <v>41000</v>
          </cell>
          <cell r="D218">
            <v>41091</v>
          </cell>
          <cell r="E218" t="str">
            <v>This work is to stop the water leakage at Hinksey Pools</v>
          </cell>
        </row>
        <row r="219">
          <cell r="A219" t="str">
            <v>A4814</v>
          </cell>
          <cell r="B219" t="str">
            <v> Leisure Centre substantive repairs</v>
          </cell>
          <cell r="C219">
            <v>41000</v>
          </cell>
          <cell r="D219">
            <v>41334</v>
          </cell>
          <cell r="E219" t="str">
            <v>This is a general budget to carry out major works at the Leisure Centres which are not the responsibility of FUSION Leisure</v>
          </cell>
        </row>
        <row r="220">
          <cell r="B220" t="str">
            <v/>
          </cell>
        </row>
        <row r="221">
          <cell r="A221" t="str">
            <v>Q2000</v>
          </cell>
          <cell r="B221" t="str">
            <v> Offices for the Future</v>
          </cell>
          <cell r="C221">
            <v>41000</v>
          </cell>
          <cell r="D221">
            <v>41334</v>
          </cell>
          <cell r="E221" t="str">
            <v>Refurbishment of Town Hall and St Aldates Chambers to facilitate modern workstyle. £160 added from reserves to fund new generators in TH and SAC</v>
          </cell>
        </row>
        <row r="222">
          <cell r="B222" t="str">
            <v/>
          </cell>
        </row>
        <row r="223">
          <cell r="A223" t="str">
            <v>B0022</v>
          </cell>
          <cell r="B223" t="str">
            <v> DDA East Oxford Community Centre Lift</v>
          </cell>
          <cell r="C223">
            <v>41091</v>
          </cell>
          <cell r="D223">
            <v>41122</v>
          </cell>
          <cell r="E223" t="str">
            <v>New lift at East oxford Community Centre</v>
          </cell>
        </row>
        <row r="224">
          <cell r="A224" t="str">
            <v>B0033</v>
          </cell>
          <cell r="B224" t="str">
            <v> Community Centres</v>
          </cell>
          <cell r="C224">
            <v>41000</v>
          </cell>
          <cell r="D224">
            <v>41334</v>
          </cell>
          <cell r="E224" t="str">
            <v>Budget for a programme of refurbishment across all the Community Centres except Rose Hill</v>
          </cell>
        </row>
        <row r="225">
          <cell r="A225" t="str">
            <v>B0034</v>
          </cell>
          <cell r="B225" t="str">
            <v> Rose Hill Community Centre</v>
          </cell>
          <cell r="E225" t="str">
            <v>Rose Hill Community Centre Refurbishment - now likely to be used in conjunction with S106 funding to carry out a larger development at Rose Hill</v>
          </cell>
        </row>
        <row r="226">
          <cell r="B226" t="str">
            <v/>
          </cell>
        </row>
        <row r="227">
          <cell r="A227" t="str">
            <v>B0010</v>
          </cell>
          <cell r="B227" t="str">
            <v> Covered Market signage improvements</v>
          </cell>
          <cell r="C227">
            <v>41183</v>
          </cell>
          <cell r="D227">
            <v>41214</v>
          </cell>
          <cell r="E227" t="str">
            <v>Signage commensurate with a listed building</v>
          </cell>
        </row>
        <row r="228">
          <cell r="A228" t="str">
            <v>B0024</v>
          </cell>
          <cell r="B228" t="str">
            <v> Covered Market Repair and Redecoration</v>
          </cell>
          <cell r="E228" t="str">
            <v>No longer in use - use B0036</v>
          </cell>
        </row>
        <row r="229">
          <cell r="A229" t="str">
            <v>B0027</v>
          </cell>
          <cell r="B229" t="str">
            <v> Covered Market - Improvements &amp; Upgrade to Roof</v>
          </cell>
          <cell r="C229">
            <v>41061</v>
          </cell>
          <cell r="D229">
            <v>41334</v>
          </cell>
          <cell r="E229" t="str">
            <v>General roofing works to be carried out by Direct Services</v>
          </cell>
        </row>
        <row r="230">
          <cell r="A230" t="str">
            <v>B0028</v>
          </cell>
          <cell r="B230" t="str">
            <v> Covered Market - New Roof Structures to High St E</v>
          </cell>
          <cell r="C230">
            <v>41214</v>
          </cell>
          <cell r="D230">
            <v>41334</v>
          </cell>
          <cell r="E230" t="str">
            <v>Roofing works requiring the services of a heritage architect</v>
          </cell>
        </row>
        <row r="231">
          <cell r="A231" t="str">
            <v>B0036</v>
          </cell>
          <cell r="B231" t="str">
            <v> Investment ~ Covered Market</v>
          </cell>
          <cell r="C231">
            <v>41000</v>
          </cell>
          <cell r="D231">
            <v>41334</v>
          </cell>
          <cell r="E231" t="str">
            <v>General refurbishment of Covered Market to be carried out by Direct Services</v>
          </cell>
        </row>
        <row r="232">
          <cell r="A232" t="str">
            <v>B0063</v>
          </cell>
          <cell r="B232" t="str">
            <v> Covered Market Replacement Sprinkler System</v>
          </cell>
          <cell r="C232">
            <v>41091</v>
          </cell>
          <cell r="D232">
            <v>41153</v>
          </cell>
          <cell r="E232" t="str">
            <v>Work to be carried out by specialist contractor once approved by Insurers</v>
          </cell>
        </row>
        <row r="233">
          <cell r="A233" t="str">
            <v>B0064</v>
          </cell>
          <cell r="B233" t="str">
            <v> Covered Market - Improvements to Emergency Lighting</v>
          </cell>
          <cell r="C233">
            <v>41000</v>
          </cell>
          <cell r="D233">
            <v>41334</v>
          </cell>
          <cell r="E233" t="str">
            <v>Electrical work to be carried out by Direct Services</v>
          </cell>
        </row>
        <row r="234">
          <cell r="A234" t="str">
            <v>B1004</v>
          </cell>
          <cell r="B234" t="str">
            <v> Covered Market repairs/upgrading</v>
          </cell>
          <cell r="E234" t="str">
            <v>No longer in use - use B0036</v>
          </cell>
        </row>
        <row r="235">
          <cell r="B235" t="str">
            <v/>
          </cell>
        </row>
        <row r="236">
          <cell r="A236" t="str">
            <v>B0003</v>
          </cell>
          <cell r="B236" t="str">
            <v> Roof Repairs &amp; Ext Refurbishment 44-46 George St</v>
          </cell>
          <cell r="C236">
            <v>41214</v>
          </cell>
          <cell r="D236">
            <v>41334</v>
          </cell>
        </row>
        <row r="237">
          <cell r="A237" t="str">
            <v>B0040</v>
          </cell>
          <cell r="B237" t="str">
            <v> Investment ~ Broad Street</v>
          </cell>
          <cell r="C237">
            <v>41000</v>
          </cell>
          <cell r="D237">
            <v>41334</v>
          </cell>
          <cell r="E237" t="str">
            <v>General refurbishment t to be carried out by Direct Services</v>
          </cell>
        </row>
        <row r="238">
          <cell r="A238" t="str">
            <v>B0041</v>
          </cell>
          <cell r="B238" t="str">
            <v> Investment - Misc City Centre Properties</v>
          </cell>
          <cell r="C238">
            <v>41214</v>
          </cell>
          <cell r="D238">
            <v>41334</v>
          </cell>
        </row>
        <row r="239">
          <cell r="A239" t="str">
            <v>B0042</v>
          </cell>
          <cell r="B239" t="str">
            <v> Investment - Gloucester Green</v>
          </cell>
          <cell r="C239">
            <v>41214</v>
          </cell>
          <cell r="D239">
            <v>41334</v>
          </cell>
        </row>
        <row r="240">
          <cell r="A240" t="str">
            <v>B0044</v>
          </cell>
          <cell r="B240" t="str">
            <v> Investment - Outer City</v>
          </cell>
          <cell r="C240">
            <v>41214</v>
          </cell>
          <cell r="D240">
            <v>41334</v>
          </cell>
          <cell r="E240" t="str">
            <v>Enterprise Centre</v>
          </cell>
        </row>
        <row r="241">
          <cell r="A241" t="str">
            <v>B0045</v>
          </cell>
          <cell r="B241" t="str">
            <v> Investment ~ St. Michael’s Street</v>
          </cell>
          <cell r="C241">
            <v>41214</v>
          </cell>
          <cell r="D241">
            <v>41334</v>
          </cell>
        </row>
        <row r="242">
          <cell r="A242" t="str">
            <v>B0046</v>
          </cell>
          <cell r="B242" t="str">
            <v> Investment - Ship Street</v>
          </cell>
          <cell r="C242">
            <v>41214</v>
          </cell>
          <cell r="D242">
            <v>41334</v>
          </cell>
        </row>
        <row r="243">
          <cell r="A243" t="str">
            <v>B0070</v>
          </cell>
          <cell r="B243" t="str">
            <v> Ramsay House Replacement Comfort Cooling System</v>
          </cell>
          <cell r="C243">
            <v>41091</v>
          </cell>
          <cell r="D243">
            <v>41334</v>
          </cell>
          <cell r="E243" t="str">
            <v>Work can quickly proceed once new lease is signed</v>
          </cell>
        </row>
        <row r="244">
          <cell r="B244" t="str">
            <v/>
          </cell>
        </row>
        <row r="245">
          <cell r="A245" t="str">
            <v>B0031</v>
          </cell>
          <cell r="B245" t="str">
            <v> Miscellaneous Admin Buildings</v>
          </cell>
          <cell r="C245">
            <v>41091</v>
          </cell>
          <cell r="D245">
            <v>41334</v>
          </cell>
          <cell r="E245" t="str">
            <v>Osney Lane Depot </v>
          </cell>
        </row>
        <row r="246">
          <cell r="A246" t="str">
            <v>B0035</v>
          </cell>
          <cell r="B246" t="str">
            <v> Miscellaneous Civic Properties</v>
          </cell>
          <cell r="C246">
            <v>41000</v>
          </cell>
          <cell r="D246">
            <v>41334</v>
          </cell>
          <cell r="E246" t="str">
            <v>Car Park at St Aldates</v>
          </cell>
        </row>
        <row r="247">
          <cell r="A247" t="str">
            <v>B0037</v>
          </cell>
          <cell r="B247" t="str">
            <v> Car Parks</v>
          </cell>
          <cell r="C247">
            <v>41000</v>
          </cell>
          <cell r="D247">
            <v>41334</v>
          </cell>
          <cell r="E247" t="str">
            <v>Westgate and Gloucester Green CP - work to be carried out by Direct Services</v>
          </cell>
        </row>
        <row r="248">
          <cell r="A248" t="str">
            <v>B0039</v>
          </cell>
          <cell r="B248" t="str">
            <v> Houses and Lodges</v>
          </cell>
          <cell r="C248">
            <v>41000</v>
          </cell>
          <cell r="D248">
            <v>41334</v>
          </cell>
          <cell r="E248" t="str">
            <v>Parks &amp; Cemeteries Housing to be brought to decent homes standard - work to be carried out by Direct Services</v>
          </cell>
        </row>
        <row r="249">
          <cell r="A249" t="str">
            <v>B0052</v>
          </cell>
          <cell r="B249" t="str">
            <v> Miscellaneous Properties</v>
          </cell>
          <cell r="C249">
            <v>41000</v>
          </cell>
          <cell r="D249">
            <v>41334</v>
          </cell>
          <cell r="E249" t="str">
            <v>Morrells Bridge</v>
          </cell>
        </row>
        <row r="250">
          <cell r="A250" t="str">
            <v>B0053</v>
          </cell>
          <cell r="B250" t="str">
            <v> Public Toilets</v>
          </cell>
          <cell r="C250">
            <v>41000</v>
          </cell>
          <cell r="D250">
            <v>41334</v>
          </cell>
        </row>
        <row r="251">
          <cell r="A251" t="str">
            <v>B0055</v>
          </cell>
          <cell r="B251" t="str">
            <v> Property Surveys</v>
          </cell>
          <cell r="C251">
            <v>41000</v>
          </cell>
          <cell r="D251">
            <v>41334</v>
          </cell>
        </row>
        <row r="252">
          <cell r="A252" t="str">
            <v>B0059</v>
          </cell>
          <cell r="B252" t="str">
            <v> FIT Panels on Leisure Buildings</v>
          </cell>
          <cell r="C252">
            <v>41000</v>
          </cell>
          <cell r="D252">
            <v>41334</v>
          </cell>
        </row>
        <row r="253">
          <cell r="A253" t="str">
            <v>B0060</v>
          </cell>
          <cell r="B253" t="str">
            <v> Feasibility Studies Depot Relocation</v>
          </cell>
          <cell r="C253">
            <v>41000</v>
          </cell>
          <cell r="D253">
            <v>41334</v>
          </cell>
        </row>
        <row r="254">
          <cell r="A254" t="str">
            <v>B0069</v>
          </cell>
          <cell r="B254" t="str">
            <v> Corporate Property Planned Maintenance Programme </v>
          </cell>
          <cell r="C254">
            <v>41000</v>
          </cell>
          <cell r="D254">
            <v>41334</v>
          </cell>
        </row>
        <row r="255">
          <cell r="B255" t="str">
            <v/>
          </cell>
        </row>
        <row r="256">
          <cell r="A256" t="str">
            <v>B0030</v>
          </cell>
          <cell r="B256" t="str">
            <v> Consolidation of parks Depot - South Park to Cutteslowe</v>
          </cell>
          <cell r="C256">
            <v>41000</v>
          </cell>
          <cell r="D256">
            <v>41334</v>
          </cell>
          <cell r="E256" t="str">
            <v>No longer in use - See B0050</v>
          </cell>
        </row>
        <row r="257">
          <cell r="A257" t="str">
            <v>B0048</v>
          </cell>
          <cell r="B257" t="str">
            <v> Leisure - Cemeteries</v>
          </cell>
          <cell r="C257">
            <v>41000</v>
          </cell>
          <cell r="D257">
            <v>41334</v>
          </cell>
        </row>
        <row r="258">
          <cell r="A258" t="str">
            <v>B0050</v>
          </cell>
          <cell r="B258" t="str">
            <v> Leisure ~ Depots</v>
          </cell>
          <cell r="C258">
            <v>41000</v>
          </cell>
          <cell r="D258">
            <v>41334</v>
          </cell>
          <cell r="E258" t="str">
            <v>Cutteslowe Park depot</v>
          </cell>
        </row>
        <row r="259">
          <cell r="A259" t="str">
            <v>B0051</v>
          </cell>
          <cell r="B259" t="str">
            <v> Leisure - Pavilions</v>
          </cell>
          <cell r="C259">
            <v>41000</v>
          </cell>
          <cell r="D259">
            <v>41334</v>
          </cell>
          <cell r="E259" t="str">
            <v>Linked to A4816 - Pavillion Review in progress </v>
          </cell>
        </row>
        <row r="260">
          <cell r="A260" t="str">
            <v>B0065</v>
          </cell>
          <cell r="B260" t="str">
            <v> Parks &amp; Cemetery - Masonry Walls &amp; Path Improvements</v>
          </cell>
          <cell r="C260">
            <v>41000</v>
          </cell>
          <cell r="D260">
            <v>41334</v>
          </cell>
        </row>
        <row r="261">
          <cell r="A261" t="str">
            <v>B0067</v>
          </cell>
          <cell r="B261" t="str">
            <v> Fencing Repairs across the City</v>
          </cell>
          <cell r="C261">
            <v>41183</v>
          </cell>
          <cell r="D261">
            <v>41334</v>
          </cell>
          <cell r="E261" t="str">
            <v>Contract to be arranged - with Purchasing Team</v>
          </cell>
        </row>
        <row r="262">
          <cell r="A262" t="str">
            <v>B9202</v>
          </cell>
          <cell r="B262" t="str">
            <v> Parks properties (H&amp;S works)</v>
          </cell>
          <cell r="C262">
            <v>41000</v>
          </cell>
          <cell r="D262">
            <v>41334</v>
          </cell>
          <cell r="E262" t="str">
            <v>Drainage improvement to to Headington Hill Park. Budget of £36K supplemented with £18K contribution from Oxford Brookes University</v>
          </cell>
        </row>
        <row r="263">
          <cell r="A263" t="str">
            <v>A4823</v>
          </cell>
          <cell r="B263" t="str">
            <v>Cemetery Development</v>
          </cell>
          <cell r="C263">
            <v>41244</v>
          </cell>
          <cell r="D263">
            <v>41334</v>
          </cell>
          <cell r="E263" t="str">
            <v>Preliminary to A4817 Develop new Burial Space</v>
          </cell>
        </row>
        <row r="264">
          <cell r="B264" t="str">
            <v/>
          </cell>
        </row>
        <row r="265">
          <cell r="A265" t="str">
            <v>B0054</v>
          </cell>
          <cell r="B265" t="str">
            <v> Town Hall</v>
          </cell>
          <cell r="C265">
            <v>41000</v>
          </cell>
          <cell r="D265">
            <v>41334</v>
          </cell>
          <cell r="E265" t="str">
            <v>Includes major works to roof and £200K refurbishment works to toilets</v>
          </cell>
        </row>
        <row r="266">
          <cell r="A266" t="str">
            <v>B0056</v>
          </cell>
          <cell r="B266" t="str">
            <v> City Centre Office Security </v>
          </cell>
          <cell r="C266">
            <v>41000</v>
          </cell>
          <cell r="D266">
            <v>41334</v>
          </cell>
          <cell r="E266" t="str">
            <v>Paragon to install</v>
          </cell>
        </row>
        <row r="267">
          <cell r="A267" t="str">
            <v>B0057</v>
          </cell>
          <cell r="B267" t="str">
            <v>Town Hall Fire Alarm</v>
          </cell>
          <cell r="C267">
            <v>41000</v>
          </cell>
          <cell r="D267">
            <v>41334</v>
          </cell>
          <cell r="E267" t="str">
            <v>Paragon to install</v>
          </cell>
        </row>
        <row r="268">
          <cell r="A268" t="str">
            <v>B0068</v>
          </cell>
          <cell r="B268" t="str">
            <v> Town Hall - Conference System Refurbishment</v>
          </cell>
          <cell r="C268">
            <v>41000</v>
          </cell>
          <cell r="D268">
            <v>41334</v>
          </cell>
          <cell r="E268" t="str">
            <v>To improve Town Hall as a conference/meeting venue</v>
          </cell>
        </row>
        <row r="270">
          <cell r="B270" t="str">
            <v>Unallocated - Refurbishment of Council Buildings</v>
          </cell>
          <cell r="E270" t="str">
            <v>Bid  approved to fund bacl log of Major Repairs to Council properties to 2015/16. Programme detail  to be determined year on year.</v>
          </cell>
        </row>
        <row r="273">
          <cell r="E273" t="str">
            <v>TOTAL EST. COST</v>
          </cell>
          <cell r="G273" t="str">
            <v>Expenditure</v>
          </cell>
          <cell r="H273" t="str">
            <v>Original</v>
          </cell>
          <cell r="I273" t="str">
            <v>Adjust</v>
          </cell>
          <cell r="J273" t="str">
            <v>Latest</v>
          </cell>
          <cell r="K273" t="str">
            <v>2012/13</v>
          </cell>
          <cell r="L273" t="str">
            <v>Expenditure</v>
          </cell>
          <cell r="N273" t="str">
            <v>Original</v>
          </cell>
          <cell r="O273" t="str">
            <v>Original</v>
          </cell>
          <cell r="P273" t="str">
            <v>Original</v>
          </cell>
          <cell r="Q273" t="str">
            <v>Original</v>
          </cell>
          <cell r="R273" t="str">
            <v>GF REVENUE EFFECT</v>
          </cell>
        </row>
        <row r="274">
          <cell r="A274" t="str">
            <v>Cost</v>
          </cell>
          <cell r="C274" t="str">
            <v>Source</v>
          </cell>
          <cell r="D274" t="str">
            <v>Budget</v>
          </cell>
          <cell r="E274" t="str">
            <v>2011/12</v>
          </cell>
          <cell r="F274" t="str">
            <v>2012/13</v>
          </cell>
          <cell r="G274" t="str">
            <v>/Receipts</v>
          </cell>
          <cell r="H274" t="str">
            <v>Estimate</v>
          </cell>
          <cell r="I274" t="str">
            <v>ments</v>
          </cell>
          <cell r="J274" t="str">
            <v>Estimate</v>
          </cell>
          <cell r="K274" t="str">
            <v>Profiled</v>
          </cell>
          <cell r="L274" t="str">
            <v>2012/13</v>
          </cell>
          <cell r="N274" t="str">
            <v>Estimate</v>
          </cell>
          <cell r="O274" t="str">
            <v>Estimate</v>
          </cell>
          <cell r="P274" t="str">
            <v>Estimate</v>
          </cell>
          <cell r="Q274" t="str">
            <v>Estimate</v>
          </cell>
          <cell r="R274" t="str">
            <v>INTEREST</v>
          </cell>
          <cell r="S274" t="str">
            <v>OTHER</v>
          </cell>
        </row>
        <row r="275">
          <cell r="A275" t="str">
            <v>Centre</v>
          </cell>
          <cell r="B275" t="str">
            <v>Scheme</v>
          </cell>
          <cell r="C275" t="str">
            <v>of Funding</v>
          </cell>
          <cell r="D275" t="str">
            <v>Manager</v>
          </cell>
          <cell r="G275">
            <v>40999</v>
          </cell>
          <cell r="H275" t="str">
            <v>2012/13</v>
          </cell>
          <cell r="J275" t="str">
            <v>2012/13</v>
          </cell>
          <cell r="K275" t="str">
            <v>Budget</v>
          </cell>
          <cell r="L275" t="str">
            <v>to 31/05/12</v>
          </cell>
          <cell r="N275" t="str">
            <v>2012/13</v>
          </cell>
          <cell r="O275" t="str">
            <v>2013/14</v>
          </cell>
          <cell r="P275" t="str">
            <v>2014/15</v>
          </cell>
          <cell r="Q275" t="str">
            <v>2015/16</v>
          </cell>
          <cell r="R275" t="str">
            <v>LOST</v>
          </cell>
          <cell r="S275" t="str">
            <v>Full Year</v>
          </cell>
          <cell r="T275" t="str">
            <v>Recharge</v>
          </cell>
        </row>
        <row r="276">
          <cell r="A276" t="str">
            <v>Code</v>
          </cell>
          <cell r="E276" t="str">
            <v>£'000</v>
          </cell>
          <cell r="F276" t="str">
            <v>£'000</v>
          </cell>
          <cell r="G276" t="str">
            <v>£'000</v>
          </cell>
          <cell r="H276" t="str">
            <v>£'000</v>
          </cell>
          <cell r="I276" t="str">
            <v>£'000</v>
          </cell>
          <cell r="J276" t="str">
            <v>£'000</v>
          </cell>
          <cell r="N276" t="str">
            <v>£'000</v>
          </cell>
          <cell r="O276" t="str">
            <v>£'000</v>
          </cell>
          <cell r="P276" t="str">
            <v>£'000</v>
          </cell>
          <cell r="Q276" t="str">
            <v>£'000</v>
          </cell>
          <cell r="R276" t="str">
            <v>£'000</v>
          </cell>
          <cell r="S276" t="str">
            <v>£'000</v>
          </cell>
          <cell r="T276" t="str">
            <v>Code</v>
          </cell>
        </row>
        <row r="277">
          <cell r="B277" t="str">
            <v>Business Transformation</v>
          </cell>
        </row>
        <row r="279">
          <cell r="A279" t="str">
            <v>C3041</v>
          </cell>
          <cell r="B279" t="str">
            <v> New server for telephone system</v>
          </cell>
          <cell r="C279" t="str">
            <v>GFCR</v>
          </cell>
          <cell r="D279" t="str">
            <v>Karen Ravenhill</v>
          </cell>
          <cell r="E279">
            <v>0</v>
          </cell>
          <cell r="F279">
            <v>11.288</v>
          </cell>
          <cell r="G279">
            <v>6.712</v>
          </cell>
          <cell r="H279">
            <v>11.288</v>
          </cell>
          <cell r="I279">
            <v>0</v>
          </cell>
          <cell r="J279">
            <v>11.288</v>
          </cell>
          <cell r="K279">
            <v>0</v>
          </cell>
          <cell r="L279">
            <v>0</v>
          </cell>
          <cell r="N279">
            <v>11.288</v>
          </cell>
          <cell r="O279">
            <v>0</v>
          </cell>
          <cell r="P279">
            <v>0</v>
          </cell>
          <cell r="Q279">
            <v>0</v>
          </cell>
          <cell r="R279">
            <v>0.079016</v>
          </cell>
          <cell r="S279">
            <v>0</v>
          </cell>
        </row>
        <row r="280">
          <cell r="A280" t="str">
            <v>C3042</v>
          </cell>
          <cell r="B280" t="str">
            <v> Customer First Programme</v>
          </cell>
          <cell r="C280" t="str">
            <v>GFCR</v>
          </cell>
          <cell r="E280">
            <v>0</v>
          </cell>
          <cell r="F280">
            <v>115.66988</v>
          </cell>
          <cell r="G280">
            <v>45.33012</v>
          </cell>
          <cell r="H280">
            <v>115.66988</v>
          </cell>
          <cell r="I280">
            <v>0</v>
          </cell>
          <cell r="J280">
            <v>115.66988</v>
          </cell>
          <cell r="K280">
            <v>0</v>
          </cell>
          <cell r="L280">
            <v>0</v>
          </cell>
          <cell r="N280">
            <v>115.66988</v>
          </cell>
          <cell r="O280">
            <v>0</v>
          </cell>
          <cell r="P280">
            <v>0</v>
          </cell>
          <cell r="Q280">
            <v>0</v>
          </cell>
          <cell r="R280">
            <v>0.80968916</v>
          </cell>
          <cell r="S280">
            <v>0</v>
          </cell>
        </row>
        <row r="282">
          <cell r="B282" t="str">
            <v>Business Transformation</v>
          </cell>
          <cell r="E282">
            <v>0</v>
          </cell>
          <cell r="F282">
            <v>126.95788</v>
          </cell>
          <cell r="G282">
            <v>52.04212</v>
          </cell>
          <cell r="H282">
            <v>126.95788</v>
          </cell>
          <cell r="I282">
            <v>0</v>
          </cell>
          <cell r="J282">
            <v>126.95788</v>
          </cell>
          <cell r="K282">
            <v>0</v>
          </cell>
          <cell r="L282">
            <v>0</v>
          </cell>
          <cell r="N282">
            <v>126.95788</v>
          </cell>
          <cell r="O282">
            <v>0</v>
          </cell>
          <cell r="P282">
            <v>0</v>
          </cell>
          <cell r="Q282">
            <v>0</v>
          </cell>
          <cell r="R282">
            <v>0.88870516</v>
          </cell>
          <cell r="S282">
            <v>0</v>
          </cell>
          <cell r="T282">
            <v>0</v>
          </cell>
        </row>
        <row r="285">
          <cell r="A285" t="str">
            <v>Cost</v>
          </cell>
          <cell r="C285" t="str">
            <v>Start</v>
          </cell>
          <cell r="D285" t="str">
            <v>End</v>
          </cell>
        </row>
        <row r="286">
          <cell r="A286" t="str">
            <v>Centre</v>
          </cell>
          <cell r="B286" t="str">
            <v>Scheme</v>
          </cell>
          <cell r="C286" t="str">
            <v>Date</v>
          </cell>
          <cell r="D286" t="str">
            <v>Date</v>
          </cell>
          <cell r="E286" t="str">
            <v>Project Details</v>
          </cell>
        </row>
        <row r="287">
          <cell r="A287" t="str">
            <v>Code</v>
          </cell>
        </row>
        <row r="288">
          <cell r="B288" t="str">
            <v>Business Transformation</v>
          </cell>
        </row>
        <row r="290">
          <cell r="A290" t="str">
            <v>C3041</v>
          </cell>
          <cell r="B290" t="str">
            <v> New server for telephone system</v>
          </cell>
          <cell r="C290">
            <v>41334</v>
          </cell>
          <cell r="D290">
            <v>41334</v>
          </cell>
          <cell r="E290" t="str">
            <v>New telephony server to support the replacement telephony software.</v>
          </cell>
        </row>
        <row r="291">
          <cell r="A291" t="str">
            <v>C3042</v>
          </cell>
          <cell r="B291" t="str">
            <v> Customer First Programme</v>
          </cell>
          <cell r="C291">
            <v>41334</v>
          </cell>
          <cell r="D291">
            <v>41334</v>
          </cell>
          <cell r="E291" t="str">
            <v>Delivery of Customer First Programme:  To review existing services already delivered by Customer Contact, to exploit further opportunities for back office integration; and to encourage and enable customers to self serve and reduce costs of administration.</v>
          </cell>
        </row>
        <row r="294">
          <cell r="E294" t="str">
            <v>TOTAL EST. COST</v>
          </cell>
          <cell r="G294" t="str">
            <v>Expenditure</v>
          </cell>
          <cell r="H294" t="str">
            <v>Original</v>
          </cell>
          <cell r="I294" t="str">
            <v>Adjust</v>
          </cell>
          <cell r="J294" t="str">
            <v>Latest</v>
          </cell>
          <cell r="K294" t="str">
            <v>2012/13</v>
          </cell>
          <cell r="L294" t="str">
            <v>Expenditure</v>
          </cell>
          <cell r="N294" t="str">
            <v>Original</v>
          </cell>
          <cell r="O294" t="str">
            <v>Original</v>
          </cell>
          <cell r="P294" t="str">
            <v>Original</v>
          </cell>
          <cell r="Q294" t="str">
            <v>Original</v>
          </cell>
          <cell r="R294" t="str">
            <v>GF REVENUE EFFECT</v>
          </cell>
        </row>
        <row r="295">
          <cell r="A295" t="str">
            <v>Cost</v>
          </cell>
          <cell r="C295" t="str">
            <v>Source</v>
          </cell>
          <cell r="D295" t="str">
            <v>Budget</v>
          </cell>
          <cell r="E295" t="str">
            <v>2011/12</v>
          </cell>
          <cell r="F295" t="str">
            <v>2012/13</v>
          </cell>
          <cell r="G295" t="str">
            <v>/Receipts</v>
          </cell>
          <cell r="H295" t="str">
            <v>Estimate</v>
          </cell>
          <cell r="I295" t="str">
            <v>ments</v>
          </cell>
          <cell r="J295" t="str">
            <v>Estimate</v>
          </cell>
          <cell r="K295" t="str">
            <v>Profiled</v>
          </cell>
          <cell r="L295" t="str">
            <v>2012/13</v>
          </cell>
          <cell r="N295" t="str">
            <v>Estimate</v>
          </cell>
          <cell r="O295" t="str">
            <v>Estimate</v>
          </cell>
          <cell r="P295" t="str">
            <v>Estimate</v>
          </cell>
          <cell r="Q295" t="str">
            <v>Estimate</v>
          </cell>
          <cell r="R295" t="str">
            <v>INTEREST</v>
          </cell>
          <cell r="S295" t="str">
            <v>OTHER</v>
          </cell>
        </row>
        <row r="296">
          <cell r="A296" t="str">
            <v>Centre</v>
          </cell>
          <cell r="B296" t="str">
            <v>Scheme</v>
          </cell>
          <cell r="C296" t="str">
            <v>of Funding</v>
          </cell>
          <cell r="D296" t="str">
            <v>Manager</v>
          </cell>
          <cell r="G296">
            <v>40999</v>
          </cell>
          <cell r="H296" t="str">
            <v>2012/13</v>
          </cell>
          <cell r="J296" t="str">
            <v>2012/13</v>
          </cell>
          <cell r="K296" t="str">
            <v>Budget</v>
          </cell>
          <cell r="L296" t="str">
            <v>to 31/05/12</v>
          </cell>
          <cell r="N296" t="str">
            <v>2012/13</v>
          </cell>
          <cell r="O296" t="str">
            <v>2013/14</v>
          </cell>
          <cell r="P296" t="str">
            <v>2014/15</v>
          </cell>
          <cell r="Q296" t="str">
            <v>2015/16</v>
          </cell>
          <cell r="R296" t="str">
            <v>LOST</v>
          </cell>
          <cell r="S296" t="str">
            <v>Full Year</v>
          </cell>
          <cell r="T296" t="str">
            <v>Recharge</v>
          </cell>
        </row>
        <row r="297">
          <cell r="A297" t="str">
            <v>Code</v>
          </cell>
          <cell r="E297" t="str">
            <v>£'000</v>
          </cell>
          <cell r="F297" t="str">
            <v>£'000</v>
          </cell>
          <cell r="G297" t="str">
            <v>£'000</v>
          </cell>
          <cell r="H297" t="str">
            <v>£'000</v>
          </cell>
          <cell r="I297" t="str">
            <v>£'000</v>
          </cell>
          <cell r="J297" t="str">
            <v>£'000</v>
          </cell>
          <cell r="N297" t="str">
            <v>£'000</v>
          </cell>
          <cell r="O297" t="str">
            <v>£'000</v>
          </cell>
          <cell r="P297" t="str">
            <v>£'000</v>
          </cell>
          <cell r="Q297" t="str">
            <v>£'000</v>
          </cell>
          <cell r="R297" t="str">
            <v>£'000</v>
          </cell>
          <cell r="S297" t="str">
            <v>£'000</v>
          </cell>
          <cell r="T297" t="str">
            <v>Code</v>
          </cell>
        </row>
        <row r="298">
          <cell r="B298" t="str">
            <v>City Leisure</v>
          </cell>
        </row>
        <row r="300">
          <cell r="A300" t="str">
            <v>A1300</v>
          </cell>
          <cell r="B300" t="str">
            <v> Playground Refurbishment</v>
          </cell>
          <cell r="C300" t="str">
            <v>GFCR</v>
          </cell>
          <cell r="D300" t="str">
            <v>Stuart Fitzsimmons</v>
          </cell>
          <cell r="E300">
            <v>0</v>
          </cell>
          <cell r="F300">
            <v>3139.2576400000003</v>
          </cell>
          <cell r="G300">
            <v>2724.46052</v>
          </cell>
          <cell r="H300">
            <v>414.79712</v>
          </cell>
          <cell r="I300">
            <v>0</v>
          </cell>
          <cell r="J300">
            <v>414.79712</v>
          </cell>
          <cell r="L300">
            <v>175.76982</v>
          </cell>
          <cell r="N300">
            <v>414.79712</v>
          </cell>
          <cell r="O300">
            <v>0</v>
          </cell>
          <cell r="P300">
            <v>0</v>
          </cell>
          <cell r="Q300">
            <v>0</v>
          </cell>
          <cell r="R300">
            <v>21.974803480000002</v>
          </cell>
          <cell r="S300">
            <v>0</v>
          </cell>
        </row>
        <row r="301">
          <cell r="A301" t="str">
            <v>A1301</v>
          </cell>
          <cell r="B301" t="str">
            <v> Play Barton</v>
          </cell>
          <cell r="C301" t="str">
            <v>GG</v>
          </cell>
          <cell r="D301" t="str">
            <v>Stuart Fitzsimmons</v>
          </cell>
          <cell r="E301">
            <v>0</v>
          </cell>
          <cell r="F301">
            <v>474.74249999999995</v>
          </cell>
          <cell r="G301">
            <v>361.20453999999995</v>
          </cell>
          <cell r="H301">
            <v>113.53796000000001</v>
          </cell>
          <cell r="I301">
            <v>0</v>
          </cell>
          <cell r="J301">
            <v>113.53796000000001</v>
          </cell>
          <cell r="L301">
            <v>0</v>
          </cell>
          <cell r="N301">
            <v>113.53796000000001</v>
          </cell>
          <cell r="O301">
            <v>0</v>
          </cell>
          <cell r="P301">
            <v>0</v>
          </cell>
          <cell r="Q301">
            <v>0</v>
          </cell>
          <cell r="R301">
            <v>0</v>
          </cell>
          <cell r="S301">
            <v>0</v>
          </cell>
        </row>
        <row r="302">
          <cell r="A302" t="str">
            <v/>
          </cell>
          <cell r="B302" t="str">
            <v/>
          </cell>
          <cell r="F302">
            <v>0</v>
          </cell>
          <cell r="G302">
            <v>0</v>
          </cell>
          <cell r="H302">
            <v>0</v>
          </cell>
          <cell r="J302">
            <v>0</v>
          </cell>
          <cell r="L302">
            <v>0</v>
          </cell>
          <cell r="N302">
            <v>0</v>
          </cell>
          <cell r="O302">
            <v>0</v>
          </cell>
          <cell r="P302">
            <v>0</v>
          </cell>
          <cell r="Q302">
            <v>0</v>
          </cell>
          <cell r="R302">
            <v>0</v>
          </cell>
        </row>
        <row r="303">
          <cell r="A303" t="str">
            <v>A4810</v>
          </cell>
          <cell r="B303" t="str">
            <v> New Build Completion Pool</v>
          </cell>
          <cell r="C303" t="str">
            <v>PB</v>
          </cell>
          <cell r="D303" t="str">
            <v>John Bellenger</v>
          </cell>
          <cell r="E303">
            <v>8500.00036</v>
          </cell>
          <cell r="F303">
            <v>8500.00036</v>
          </cell>
          <cell r="G303">
            <v>917.74638</v>
          </cell>
          <cell r="H303">
            <v>7582.25398</v>
          </cell>
          <cell r="J303">
            <v>7582.25398</v>
          </cell>
          <cell r="L303">
            <v>0</v>
          </cell>
          <cell r="N303">
            <v>7582.25398</v>
          </cell>
          <cell r="O303">
            <v>0</v>
          </cell>
          <cell r="P303">
            <v>0</v>
          </cell>
          <cell r="Q303">
            <v>0</v>
          </cell>
          <cell r="R303">
            <v>0</v>
          </cell>
        </row>
        <row r="304">
          <cell r="B304" t="str">
            <v/>
          </cell>
          <cell r="F304">
            <v>0</v>
          </cell>
          <cell r="G304">
            <v>0</v>
          </cell>
          <cell r="H304">
            <v>0</v>
          </cell>
          <cell r="J304">
            <v>0</v>
          </cell>
          <cell r="L304">
            <v>0</v>
          </cell>
          <cell r="R304">
            <v>0</v>
          </cell>
        </row>
        <row r="305">
          <cell r="A305" t="str">
            <v>Z3008</v>
          </cell>
          <cell r="B305" t="str">
            <v> Contribution to Skate Park</v>
          </cell>
          <cell r="C305" t="str">
            <v>GFCR</v>
          </cell>
          <cell r="D305" t="str">
            <v>Ian Brooke</v>
          </cell>
          <cell r="E305">
            <v>50</v>
          </cell>
          <cell r="F305">
            <v>50</v>
          </cell>
          <cell r="G305">
            <v>0</v>
          </cell>
          <cell r="H305">
            <v>50</v>
          </cell>
          <cell r="J305">
            <v>50</v>
          </cell>
          <cell r="L305">
            <v>0</v>
          </cell>
          <cell r="N305">
            <v>50</v>
          </cell>
          <cell r="O305">
            <v>0</v>
          </cell>
          <cell r="P305">
            <v>0</v>
          </cell>
          <cell r="Q305">
            <v>0</v>
          </cell>
          <cell r="R305">
            <v>0.35000000000000003</v>
          </cell>
        </row>
        <row r="306">
          <cell r="A306" t="str">
            <v>Z3010</v>
          </cell>
          <cell r="B306" t="str">
            <v> Rosehill/Iffley Play Sites</v>
          </cell>
          <cell r="C306" t="str">
            <v>GFCR</v>
          </cell>
          <cell r="D306" t="str">
            <v>Ian Brooke</v>
          </cell>
          <cell r="E306">
            <v>38</v>
          </cell>
          <cell r="F306">
            <v>38</v>
          </cell>
          <cell r="G306">
            <v>0</v>
          </cell>
          <cell r="H306">
            <v>38</v>
          </cell>
          <cell r="J306">
            <v>38</v>
          </cell>
          <cell r="L306">
            <v>0</v>
          </cell>
          <cell r="N306">
            <v>38</v>
          </cell>
          <cell r="O306">
            <v>0</v>
          </cell>
          <cell r="P306">
            <v>0</v>
          </cell>
          <cell r="Q306">
            <v>0</v>
          </cell>
          <cell r="R306">
            <v>0.266</v>
          </cell>
        </row>
        <row r="307">
          <cell r="B307" t="str">
            <v/>
          </cell>
          <cell r="F307">
            <v>0</v>
          </cell>
          <cell r="G307">
            <v>0</v>
          </cell>
          <cell r="H307">
            <v>0</v>
          </cell>
          <cell r="J307">
            <v>0</v>
          </cell>
          <cell r="L307">
            <v>0</v>
          </cell>
          <cell r="R307">
            <v>0</v>
          </cell>
        </row>
        <row r="308">
          <cell r="A308" t="str">
            <v>A4815</v>
          </cell>
          <cell r="B308" t="str">
            <v> Leisure Centre Improvement Work</v>
          </cell>
          <cell r="C308" t="str">
            <v>GFCR</v>
          </cell>
          <cell r="D308" t="str">
            <v>Ian Brooke</v>
          </cell>
          <cell r="E308">
            <v>0</v>
          </cell>
          <cell r="F308">
            <v>700</v>
          </cell>
          <cell r="G308">
            <v>0</v>
          </cell>
          <cell r="H308">
            <v>700</v>
          </cell>
          <cell r="J308">
            <v>700</v>
          </cell>
          <cell r="L308">
            <v>0</v>
          </cell>
          <cell r="N308">
            <v>700</v>
          </cell>
          <cell r="O308">
            <v>0</v>
          </cell>
          <cell r="P308">
            <v>0</v>
          </cell>
          <cell r="Q308">
            <v>0</v>
          </cell>
          <cell r="R308">
            <v>4.9</v>
          </cell>
        </row>
        <row r="309">
          <cell r="A309" t="str">
            <v>A4817</v>
          </cell>
          <cell r="B309" t="str">
            <v> Develop new burial space</v>
          </cell>
          <cell r="C309" t="str">
            <v>GFCR</v>
          </cell>
          <cell r="D309" t="str">
            <v>Richard Hawkes</v>
          </cell>
          <cell r="E309">
            <v>0</v>
          </cell>
          <cell r="F309">
            <v>1000</v>
          </cell>
          <cell r="G309">
            <v>0</v>
          </cell>
          <cell r="H309">
            <v>0</v>
          </cell>
          <cell r="J309">
            <v>0</v>
          </cell>
          <cell r="L309">
            <v>0</v>
          </cell>
          <cell r="N309">
            <v>0</v>
          </cell>
          <cell r="O309">
            <v>1000</v>
          </cell>
          <cell r="P309">
            <v>0</v>
          </cell>
          <cell r="Q309">
            <v>0</v>
          </cell>
          <cell r="R309">
            <v>7</v>
          </cell>
        </row>
        <row r="310">
          <cell r="A310" t="str">
            <v>A4818</v>
          </cell>
          <cell r="B310" t="str">
            <v> Lye Valley &amp; Chiswell Valley Walkways</v>
          </cell>
          <cell r="C310" t="str">
            <v>GFCR</v>
          </cell>
          <cell r="D310" t="str">
            <v>Ian Brooke</v>
          </cell>
          <cell r="E310">
            <v>0</v>
          </cell>
          <cell r="F310">
            <v>124</v>
          </cell>
          <cell r="G310">
            <v>0</v>
          </cell>
          <cell r="H310">
            <v>62</v>
          </cell>
          <cell r="J310">
            <v>62</v>
          </cell>
          <cell r="L310">
            <v>0</v>
          </cell>
          <cell r="N310">
            <v>62</v>
          </cell>
          <cell r="O310">
            <v>62</v>
          </cell>
          <cell r="P310">
            <v>0</v>
          </cell>
          <cell r="Q310">
            <v>0</v>
          </cell>
          <cell r="R310">
            <v>0.868</v>
          </cell>
        </row>
        <row r="311">
          <cell r="A311" t="str">
            <v>A4816</v>
          </cell>
          <cell r="B311" t="str">
            <v> Sports Pavilions</v>
          </cell>
          <cell r="C311" t="str">
            <v>GFCR</v>
          </cell>
          <cell r="D311" t="str">
            <v>Ian Brooke</v>
          </cell>
          <cell r="E311">
            <v>0</v>
          </cell>
          <cell r="F311">
            <v>1120</v>
          </cell>
          <cell r="G311">
            <v>0</v>
          </cell>
          <cell r="H311">
            <v>450</v>
          </cell>
          <cell r="J311">
            <v>450</v>
          </cell>
          <cell r="L311">
            <v>0</v>
          </cell>
          <cell r="N311">
            <v>450</v>
          </cell>
          <cell r="O311">
            <v>470</v>
          </cell>
          <cell r="P311">
            <v>200</v>
          </cell>
          <cell r="Q311">
            <v>0</v>
          </cell>
          <cell r="R311">
            <v>7.84</v>
          </cell>
        </row>
        <row r="312">
          <cell r="A312" t="str">
            <v>A4819</v>
          </cell>
          <cell r="B312" t="str">
            <v> Rose Hill Cemetery Water Leak</v>
          </cell>
          <cell r="C312" t="str">
            <v>GFCR</v>
          </cell>
          <cell r="D312" t="str">
            <v>Ian Brooke</v>
          </cell>
          <cell r="E312">
            <v>0</v>
          </cell>
          <cell r="F312">
            <v>8</v>
          </cell>
          <cell r="G312">
            <v>0</v>
          </cell>
          <cell r="H312">
            <v>8</v>
          </cell>
          <cell r="J312">
            <v>8</v>
          </cell>
          <cell r="L312">
            <v>0</v>
          </cell>
          <cell r="N312">
            <v>8</v>
          </cell>
          <cell r="O312">
            <v>0</v>
          </cell>
          <cell r="P312">
            <v>0</v>
          </cell>
          <cell r="Q312">
            <v>0</v>
          </cell>
          <cell r="R312">
            <v>0.056</v>
          </cell>
        </row>
        <row r="313">
          <cell r="A313" t="str">
            <v>A4820</v>
          </cell>
          <cell r="B313" t="str">
            <v> Upgrade Existing Tennis Courts</v>
          </cell>
          <cell r="C313" t="str">
            <v>GFCR</v>
          </cell>
          <cell r="D313" t="str">
            <v>Ian Brooke</v>
          </cell>
          <cell r="E313">
            <v>0</v>
          </cell>
          <cell r="F313">
            <v>224</v>
          </cell>
          <cell r="G313">
            <v>0</v>
          </cell>
          <cell r="H313">
            <v>50</v>
          </cell>
          <cell r="J313">
            <v>50</v>
          </cell>
          <cell r="L313">
            <v>0</v>
          </cell>
          <cell r="N313">
            <v>50</v>
          </cell>
          <cell r="O313">
            <v>60</v>
          </cell>
          <cell r="P313">
            <v>54</v>
          </cell>
          <cell r="Q313">
            <v>60</v>
          </cell>
          <cell r="R313">
            <v>1.568</v>
          </cell>
        </row>
        <row r="314">
          <cell r="A314" t="str">
            <v>A4821</v>
          </cell>
          <cell r="B314" t="str">
            <v> Upgrade Existing  Multi-Use Games Area</v>
          </cell>
          <cell r="C314" t="str">
            <v>GFCR</v>
          </cell>
          <cell r="D314" t="str">
            <v>Ian Brooke</v>
          </cell>
          <cell r="E314">
            <v>0</v>
          </cell>
          <cell r="F314">
            <v>220</v>
          </cell>
          <cell r="G314">
            <v>0</v>
          </cell>
          <cell r="H314">
            <v>76</v>
          </cell>
          <cell r="J314">
            <v>76</v>
          </cell>
          <cell r="L314">
            <v>0</v>
          </cell>
          <cell r="N314">
            <v>76</v>
          </cell>
          <cell r="O314">
            <v>48</v>
          </cell>
          <cell r="P314">
            <v>48</v>
          </cell>
          <cell r="Q314">
            <v>48</v>
          </cell>
          <cell r="R314">
            <v>1.54</v>
          </cell>
        </row>
        <row r="315">
          <cell r="A315" t="str">
            <v>A4822</v>
          </cell>
          <cell r="B315" t="str">
            <v> Recycling &amp; Bin Improvement (City Parks)</v>
          </cell>
          <cell r="C315" t="str">
            <v>GFCR</v>
          </cell>
          <cell r="D315" t="str">
            <v>Ian Brooke</v>
          </cell>
          <cell r="E315">
            <v>0</v>
          </cell>
          <cell r="F315">
            <v>75</v>
          </cell>
          <cell r="G315">
            <v>0</v>
          </cell>
          <cell r="H315">
            <v>38</v>
          </cell>
          <cell r="J315">
            <v>38</v>
          </cell>
          <cell r="L315">
            <v>0</v>
          </cell>
          <cell r="N315">
            <v>38</v>
          </cell>
          <cell r="O315">
            <v>13</v>
          </cell>
          <cell r="P315">
            <v>12</v>
          </cell>
          <cell r="Q315">
            <v>12</v>
          </cell>
          <cell r="R315">
            <v>0.525</v>
          </cell>
        </row>
        <row r="316">
          <cell r="A316" t="str">
            <v>G6013</v>
          </cell>
          <cell r="B316" t="str">
            <v> Cycle Oxford</v>
          </cell>
          <cell r="C316" t="str">
            <v>GFCR</v>
          </cell>
          <cell r="D316" t="str">
            <v>Matthew Bates</v>
          </cell>
          <cell r="E316">
            <v>0</v>
          </cell>
          <cell r="F316">
            <v>300</v>
          </cell>
          <cell r="G316">
            <v>0</v>
          </cell>
          <cell r="H316">
            <v>100</v>
          </cell>
          <cell r="J316">
            <v>100</v>
          </cell>
          <cell r="L316">
            <v>0</v>
          </cell>
          <cell r="N316">
            <v>100</v>
          </cell>
          <cell r="O316">
            <v>100</v>
          </cell>
          <cell r="P316">
            <v>50</v>
          </cell>
          <cell r="Q316">
            <v>50</v>
          </cell>
          <cell r="R316">
            <v>2.1</v>
          </cell>
        </row>
        <row r="318">
          <cell r="B318" t="str">
            <v>City Leisure</v>
          </cell>
          <cell r="E318">
            <v>8588.00036</v>
          </cell>
          <cell r="F318">
            <v>15973.0005</v>
          </cell>
          <cell r="G318">
            <v>4003.4114400000003</v>
          </cell>
          <cell r="H318">
            <v>9682.58906</v>
          </cell>
          <cell r="I318">
            <v>0</v>
          </cell>
          <cell r="J318">
            <v>9682.58906</v>
          </cell>
          <cell r="K318">
            <v>0</v>
          </cell>
          <cell r="L318">
            <v>175.76982</v>
          </cell>
          <cell r="N318">
            <v>9682.58906</v>
          </cell>
          <cell r="O318">
            <v>1753</v>
          </cell>
          <cell r="P318">
            <v>364</v>
          </cell>
          <cell r="Q318">
            <v>170</v>
          </cell>
          <cell r="R318">
            <v>48.987803480000004</v>
          </cell>
          <cell r="S318">
            <v>0</v>
          </cell>
          <cell r="T318">
            <v>0</v>
          </cell>
        </row>
        <row r="321">
          <cell r="A321" t="str">
            <v>Cost</v>
          </cell>
          <cell r="C321" t="str">
            <v>Start</v>
          </cell>
          <cell r="D321" t="str">
            <v>End</v>
          </cell>
        </row>
        <row r="322">
          <cell r="A322" t="str">
            <v>Centre</v>
          </cell>
          <cell r="B322" t="str">
            <v>Scheme</v>
          </cell>
          <cell r="C322" t="str">
            <v>Date</v>
          </cell>
          <cell r="D322" t="str">
            <v>Date</v>
          </cell>
          <cell r="E322" t="str">
            <v>Project Details</v>
          </cell>
        </row>
        <row r="323">
          <cell r="A323" t="str">
            <v>Code</v>
          </cell>
        </row>
        <row r="324">
          <cell r="B324" t="str">
            <v>City Leisure</v>
          </cell>
        </row>
        <row r="326">
          <cell r="A326" t="str">
            <v>A1300</v>
          </cell>
          <cell r="B326" t="str">
            <v> Playground Refurbishment</v>
          </cell>
          <cell r="C326">
            <v>41000</v>
          </cell>
          <cell r="D326">
            <v>41334</v>
          </cell>
          <cell r="E326" t="str">
            <v>Programme completed in 2011-12 with the exception of Pegasus Road and Five Mile Drive which have both been delayed due to Town Green application being made on them.  69 play areas have been included in the three year programme after site conditions survey</v>
          </cell>
        </row>
        <row r="327">
          <cell r="A327" t="str">
            <v>A1301</v>
          </cell>
          <cell r="B327" t="str">
            <v> Play Barton</v>
          </cell>
          <cell r="C327">
            <v>41000</v>
          </cell>
          <cell r="D327">
            <v>41334</v>
          </cell>
        </row>
        <row r="328">
          <cell r="A328" t="str">
            <v/>
          </cell>
          <cell r="B328" t="str">
            <v/>
          </cell>
        </row>
        <row r="329">
          <cell r="A329" t="str">
            <v>A4810</v>
          </cell>
          <cell r="B329" t="str">
            <v> New Build Completion Pool</v>
          </cell>
          <cell r="C329">
            <v>41000</v>
          </cell>
          <cell r="D329">
            <v>41334</v>
          </cell>
        </row>
        <row r="330">
          <cell r="B330" t="str">
            <v/>
          </cell>
        </row>
        <row r="331">
          <cell r="A331" t="str">
            <v>Z3008</v>
          </cell>
          <cell r="B331" t="str">
            <v> Contribution to Skate Park</v>
          </cell>
          <cell r="C331">
            <v>41000</v>
          </cell>
          <cell r="D331">
            <v>41334</v>
          </cell>
        </row>
        <row r="332">
          <cell r="A332" t="str">
            <v>Z3010</v>
          </cell>
          <cell r="B332" t="str">
            <v> Rosehill/Iffley Play Sites</v>
          </cell>
          <cell r="C332">
            <v>41000</v>
          </cell>
          <cell r="D332">
            <v>41334</v>
          </cell>
        </row>
        <row r="333">
          <cell r="B333" t="str">
            <v/>
          </cell>
        </row>
        <row r="334">
          <cell r="A334" t="str">
            <v>A4815</v>
          </cell>
          <cell r="B334" t="str">
            <v> Leisure Centre Improvement Work</v>
          </cell>
          <cell r="C334">
            <v>41000</v>
          </cell>
          <cell r="D334">
            <v>41334</v>
          </cell>
        </row>
        <row r="335">
          <cell r="A335" t="str">
            <v>A4817</v>
          </cell>
          <cell r="B335" t="str">
            <v> Develop new burial space</v>
          </cell>
          <cell r="C335">
            <v>41000</v>
          </cell>
          <cell r="D335">
            <v>41334</v>
          </cell>
        </row>
        <row r="336">
          <cell r="A336" t="str">
            <v>A4818</v>
          </cell>
          <cell r="B336" t="str">
            <v> Lye Valley &amp; Chiswell Valley Walkways</v>
          </cell>
          <cell r="C336">
            <v>41000</v>
          </cell>
          <cell r="D336">
            <v>41334</v>
          </cell>
        </row>
        <row r="337">
          <cell r="A337" t="str">
            <v>A4816</v>
          </cell>
          <cell r="B337" t="str">
            <v> Sports Pavilions</v>
          </cell>
          <cell r="C337">
            <v>41000</v>
          </cell>
          <cell r="D337">
            <v>41334</v>
          </cell>
        </row>
        <row r="338">
          <cell r="A338" t="str">
            <v>A4819</v>
          </cell>
          <cell r="B338" t="str">
            <v> Rose Hill Cemetery Water Leak</v>
          </cell>
          <cell r="C338">
            <v>41000</v>
          </cell>
          <cell r="D338">
            <v>41334</v>
          </cell>
        </row>
        <row r="339">
          <cell r="A339" t="str">
            <v>A4820</v>
          </cell>
          <cell r="B339" t="str">
            <v> Upgrade Existing Tennis Courts</v>
          </cell>
          <cell r="C339">
            <v>41000</v>
          </cell>
          <cell r="D339">
            <v>41334</v>
          </cell>
        </row>
        <row r="340">
          <cell r="A340" t="str">
            <v>A4821</v>
          </cell>
          <cell r="B340" t="str">
            <v> Upgrade Existing  Multi-Use Games Area</v>
          </cell>
          <cell r="C340">
            <v>41000</v>
          </cell>
          <cell r="D340">
            <v>41334</v>
          </cell>
        </row>
        <row r="341">
          <cell r="A341" t="str">
            <v>A4822</v>
          </cell>
          <cell r="B341" t="str">
            <v> Recycling &amp; Bin Improvement (City Parks)</v>
          </cell>
          <cell r="C341">
            <v>41000</v>
          </cell>
          <cell r="D341">
            <v>41334</v>
          </cell>
        </row>
        <row r="342">
          <cell r="A342" t="str">
            <v>G6013</v>
          </cell>
          <cell r="B342" t="str">
            <v> Cycle Oxford</v>
          </cell>
          <cell r="C342">
            <v>41000</v>
          </cell>
          <cell r="D342">
            <v>41334</v>
          </cell>
          <cell r="E342" t="str">
            <v>Work to be commisioned by City Development and carried out by Corporate Property and County Highways</v>
          </cell>
        </row>
        <row r="345">
          <cell r="E345" t="str">
            <v>TOTAL EST. COST</v>
          </cell>
          <cell r="G345" t="str">
            <v>Expenditure</v>
          </cell>
          <cell r="H345" t="str">
            <v>Original</v>
          </cell>
          <cell r="I345" t="str">
            <v>Adjust</v>
          </cell>
          <cell r="J345" t="str">
            <v>Latest</v>
          </cell>
          <cell r="K345" t="str">
            <v>2012/13</v>
          </cell>
          <cell r="L345" t="str">
            <v>Expenditure</v>
          </cell>
          <cell r="N345" t="str">
            <v>Original</v>
          </cell>
          <cell r="O345" t="str">
            <v>Original</v>
          </cell>
          <cell r="P345" t="str">
            <v>Original</v>
          </cell>
          <cell r="Q345" t="str">
            <v>Original</v>
          </cell>
          <cell r="R345" t="str">
            <v>GF REVENUE EFFECT</v>
          </cell>
        </row>
        <row r="346">
          <cell r="A346" t="str">
            <v>Cost</v>
          </cell>
          <cell r="C346" t="str">
            <v>Source</v>
          </cell>
          <cell r="D346" t="str">
            <v>Budget</v>
          </cell>
          <cell r="E346" t="str">
            <v>2011/12</v>
          </cell>
          <cell r="F346" t="str">
            <v>2012/13</v>
          </cell>
          <cell r="G346" t="str">
            <v>/Receipts</v>
          </cell>
          <cell r="H346" t="str">
            <v>Estimate</v>
          </cell>
          <cell r="I346" t="str">
            <v>ments</v>
          </cell>
          <cell r="J346" t="str">
            <v>Estimate</v>
          </cell>
          <cell r="K346" t="str">
            <v>Profiled</v>
          </cell>
          <cell r="L346" t="str">
            <v>2012/13</v>
          </cell>
          <cell r="N346" t="str">
            <v>Estimate</v>
          </cell>
          <cell r="O346" t="str">
            <v>Estimate</v>
          </cell>
          <cell r="P346" t="str">
            <v>Estimate</v>
          </cell>
          <cell r="Q346" t="str">
            <v>Estimate</v>
          </cell>
          <cell r="R346" t="str">
            <v>INTEREST</v>
          </cell>
          <cell r="S346" t="str">
            <v>OTHER</v>
          </cell>
        </row>
        <row r="347">
          <cell r="A347" t="str">
            <v>Centre</v>
          </cell>
          <cell r="B347" t="str">
            <v>Scheme</v>
          </cell>
          <cell r="C347" t="str">
            <v>of Funding</v>
          </cell>
          <cell r="D347" t="str">
            <v>Manager</v>
          </cell>
          <cell r="G347">
            <v>40999</v>
          </cell>
          <cell r="H347" t="str">
            <v>2012/13</v>
          </cell>
          <cell r="J347" t="str">
            <v>2012/13</v>
          </cell>
          <cell r="K347" t="str">
            <v>Budget</v>
          </cell>
          <cell r="L347" t="str">
            <v>to 31/05/12</v>
          </cell>
          <cell r="N347" t="str">
            <v>2012/13</v>
          </cell>
          <cell r="O347" t="str">
            <v>2013/14</v>
          </cell>
          <cell r="P347" t="str">
            <v>2014/15</v>
          </cell>
          <cell r="Q347" t="str">
            <v>2015/16</v>
          </cell>
          <cell r="R347" t="str">
            <v>LOST</v>
          </cell>
          <cell r="S347" t="str">
            <v>Full Year</v>
          </cell>
          <cell r="T347" t="str">
            <v>Recharge</v>
          </cell>
        </row>
        <row r="348">
          <cell r="A348" t="str">
            <v>Code</v>
          </cell>
          <cell r="E348" t="str">
            <v>£'000</v>
          </cell>
          <cell r="F348" t="str">
            <v>£'000</v>
          </cell>
          <cell r="G348" t="str">
            <v>£'000</v>
          </cell>
          <cell r="H348" t="str">
            <v>£'000</v>
          </cell>
          <cell r="I348" t="str">
            <v>£'000</v>
          </cell>
          <cell r="J348" t="str">
            <v>£'000</v>
          </cell>
          <cell r="N348" t="str">
            <v>£'000</v>
          </cell>
          <cell r="O348" t="str">
            <v>£'000</v>
          </cell>
          <cell r="P348" t="str">
            <v>£'000</v>
          </cell>
          <cell r="Q348" t="str">
            <v>£'000</v>
          </cell>
          <cell r="R348" t="str">
            <v>£'000</v>
          </cell>
          <cell r="S348" t="str">
            <v>£'000</v>
          </cell>
          <cell r="T348" t="str">
            <v>Code</v>
          </cell>
        </row>
        <row r="349">
          <cell r="B349" t="str">
            <v>Direct Services</v>
          </cell>
        </row>
        <row r="351">
          <cell r="A351" t="str">
            <v>F0011</v>
          </cell>
          <cell r="B351" t="str">
            <v> Pay &amp; Display Parking in the Car Parks</v>
          </cell>
          <cell r="C351" t="str">
            <v>DC</v>
          </cell>
          <cell r="D351" t="str">
            <v>Roy Summers</v>
          </cell>
          <cell r="E351">
            <v>84</v>
          </cell>
          <cell r="F351">
            <v>84</v>
          </cell>
          <cell r="G351">
            <v>67.55261999999999</v>
          </cell>
          <cell r="H351">
            <v>84</v>
          </cell>
          <cell r="I351">
            <v>0</v>
          </cell>
          <cell r="J351">
            <v>84</v>
          </cell>
          <cell r="K351">
            <v>0</v>
          </cell>
          <cell r="L351">
            <v>0</v>
          </cell>
          <cell r="N351">
            <v>84</v>
          </cell>
          <cell r="O351">
            <v>0</v>
          </cell>
          <cell r="P351">
            <v>0</v>
          </cell>
          <cell r="Q351">
            <v>0</v>
          </cell>
          <cell r="R351">
            <v>0</v>
          </cell>
          <cell r="S351">
            <v>0</v>
          </cell>
        </row>
        <row r="352">
          <cell r="A352" t="str">
            <v>F0012</v>
          </cell>
          <cell r="B352" t="str">
            <v> P &amp; R Purchase of Capital Items - Peartree, Redbridge</v>
          </cell>
          <cell r="C352" t="str">
            <v>DC</v>
          </cell>
          <cell r="D352" t="str">
            <v>Roy Summers</v>
          </cell>
          <cell r="E352">
            <v>191.64391</v>
          </cell>
          <cell r="F352">
            <v>191.64391</v>
          </cell>
          <cell r="G352">
            <v>72.45609</v>
          </cell>
          <cell r="H352">
            <v>191.64391</v>
          </cell>
          <cell r="I352">
            <v>0</v>
          </cell>
          <cell r="J352">
            <v>191.64391</v>
          </cell>
          <cell r="K352">
            <v>0</v>
          </cell>
          <cell r="L352">
            <v>0</v>
          </cell>
          <cell r="N352">
            <v>191.64391</v>
          </cell>
          <cell r="O352">
            <v>0</v>
          </cell>
          <cell r="P352">
            <v>0</v>
          </cell>
          <cell r="Q352">
            <v>0</v>
          </cell>
          <cell r="R352">
            <v>0</v>
          </cell>
          <cell r="S352">
            <v>0</v>
          </cell>
        </row>
        <row r="353">
          <cell r="A353" t="str">
            <v>F0014</v>
          </cell>
          <cell r="B353" t="str">
            <v> Purchase of ANPR for use in car park enforcement</v>
          </cell>
          <cell r="C353" t="str">
            <v>GFCR</v>
          </cell>
          <cell r="D353" t="str">
            <v>Roy Summers</v>
          </cell>
          <cell r="E353">
            <v>50</v>
          </cell>
          <cell r="F353">
            <v>50</v>
          </cell>
          <cell r="G353">
            <v>0</v>
          </cell>
          <cell r="H353">
            <v>50</v>
          </cell>
          <cell r="J353">
            <v>50</v>
          </cell>
          <cell r="K353">
            <v>0</v>
          </cell>
          <cell r="L353">
            <v>32.03672</v>
          </cell>
          <cell r="N353">
            <v>50</v>
          </cell>
          <cell r="O353">
            <v>0</v>
          </cell>
          <cell r="P353">
            <v>0</v>
          </cell>
          <cell r="Q353">
            <v>0</v>
          </cell>
          <cell r="R353">
            <v>0.35000000000000003</v>
          </cell>
        </row>
        <row r="354">
          <cell r="B354" t="str">
            <v/>
          </cell>
          <cell r="F354">
            <v>0</v>
          </cell>
          <cell r="G354">
            <v>0</v>
          </cell>
          <cell r="H354">
            <v>0</v>
          </cell>
          <cell r="J354">
            <v>0</v>
          </cell>
          <cell r="L354">
            <v>0</v>
          </cell>
          <cell r="R354">
            <v>0</v>
          </cell>
        </row>
        <row r="355">
          <cell r="A355" t="str">
            <v>R0005</v>
          </cell>
          <cell r="B355" t="str">
            <v> MT Vehicles/Plant Replacement Programme.</v>
          </cell>
          <cell r="C355" t="str">
            <v>RRVR</v>
          </cell>
          <cell r="D355" t="str">
            <v>Paul Einon</v>
          </cell>
          <cell r="E355" t="str">
            <v>Rolling Programme</v>
          </cell>
          <cell r="H355">
            <v>1325.01525</v>
          </cell>
          <cell r="I355">
            <v>175.485</v>
          </cell>
          <cell r="J355">
            <v>1500.50025</v>
          </cell>
          <cell r="L355">
            <v>252.24804999999998</v>
          </cell>
          <cell r="N355">
            <v>1325.01525</v>
          </cell>
          <cell r="O355">
            <v>2301</v>
          </cell>
          <cell r="P355">
            <v>1991</v>
          </cell>
          <cell r="Q355">
            <v>1799</v>
          </cell>
          <cell r="R355">
            <v>0</v>
          </cell>
        </row>
        <row r="356">
          <cell r="B356" t="str">
            <v/>
          </cell>
          <cell r="F356">
            <v>0</v>
          </cell>
          <cell r="G356">
            <v>0</v>
          </cell>
          <cell r="H356">
            <v>0</v>
          </cell>
          <cell r="J356">
            <v>0</v>
          </cell>
          <cell r="L356">
            <v>0</v>
          </cell>
          <cell r="R356">
            <v>0</v>
          </cell>
        </row>
        <row r="357">
          <cell r="A357" t="str">
            <v>T2266</v>
          </cell>
          <cell r="B357" t="str">
            <v> Purchase of Brown Bins Waste Recycling</v>
          </cell>
          <cell r="C357" t="str">
            <v>GFCR</v>
          </cell>
          <cell r="E357">
            <v>0</v>
          </cell>
          <cell r="F357">
            <v>7.906829999999987</v>
          </cell>
          <cell r="G357">
            <v>222.09317000000001</v>
          </cell>
          <cell r="H357">
            <v>7.906829999999987</v>
          </cell>
          <cell r="J357">
            <v>7.906829999999987</v>
          </cell>
          <cell r="L357">
            <v>0</v>
          </cell>
          <cell r="N357">
            <v>7.906829999999987</v>
          </cell>
          <cell r="O357">
            <v>0</v>
          </cell>
          <cell r="P357">
            <v>0</v>
          </cell>
          <cell r="Q357">
            <v>0</v>
          </cell>
          <cell r="R357">
            <v>0.05534780999999991</v>
          </cell>
        </row>
        <row r="358">
          <cell r="A358" t="str">
            <v>T2267</v>
          </cell>
          <cell r="B358" t="str">
            <v> Purchase of two hand operated street sweepers</v>
          </cell>
          <cell r="C358" t="str">
            <v>GFCR</v>
          </cell>
          <cell r="D358" t="str">
            <v>Paul Einon</v>
          </cell>
          <cell r="E358">
            <v>0</v>
          </cell>
          <cell r="F358">
            <v>30</v>
          </cell>
          <cell r="G358">
            <v>0</v>
          </cell>
          <cell r="H358">
            <v>30</v>
          </cell>
          <cell r="J358">
            <v>30</v>
          </cell>
          <cell r="L358">
            <v>0</v>
          </cell>
          <cell r="N358">
            <v>30</v>
          </cell>
          <cell r="O358">
            <v>0</v>
          </cell>
          <cell r="P358">
            <v>0</v>
          </cell>
          <cell r="Q358">
            <v>0</v>
          </cell>
          <cell r="R358">
            <v>0.21</v>
          </cell>
        </row>
        <row r="359">
          <cell r="A359" t="str">
            <v>T2268</v>
          </cell>
          <cell r="B359" t="str">
            <v> Purchase of two vehicles for garden waste collect</v>
          </cell>
          <cell r="C359" t="str">
            <v>GFCR</v>
          </cell>
          <cell r="D359" t="str">
            <v>Paul Einon</v>
          </cell>
          <cell r="E359">
            <v>0</v>
          </cell>
          <cell r="F359">
            <v>155</v>
          </cell>
          <cell r="G359">
            <v>0</v>
          </cell>
          <cell r="H359">
            <v>155</v>
          </cell>
          <cell r="J359">
            <v>155</v>
          </cell>
          <cell r="L359">
            <v>0</v>
          </cell>
          <cell r="N359">
            <v>155</v>
          </cell>
          <cell r="O359">
            <v>0</v>
          </cell>
          <cell r="P359">
            <v>0</v>
          </cell>
          <cell r="Q359">
            <v>0</v>
          </cell>
          <cell r="R359">
            <v>1.085</v>
          </cell>
        </row>
        <row r="360">
          <cell r="A360" t="str">
            <v>T2269</v>
          </cell>
          <cell r="B360" t="str">
            <v> Toilet improvements</v>
          </cell>
          <cell r="C360" t="str">
            <v>GFCR</v>
          </cell>
          <cell r="D360" t="str">
            <v>Geoff Corps</v>
          </cell>
          <cell r="E360">
            <v>0</v>
          </cell>
          <cell r="F360">
            <v>440</v>
          </cell>
          <cell r="G360">
            <v>0</v>
          </cell>
          <cell r="H360">
            <v>185</v>
          </cell>
          <cell r="I360">
            <v>5</v>
          </cell>
          <cell r="J360">
            <v>190</v>
          </cell>
          <cell r="L360">
            <v>0</v>
          </cell>
          <cell r="N360">
            <v>185</v>
          </cell>
          <cell r="O360">
            <v>175</v>
          </cell>
          <cell r="P360">
            <v>80</v>
          </cell>
          <cell r="Q360">
            <v>0</v>
          </cell>
          <cell r="R360">
            <v>3.08</v>
          </cell>
        </row>
        <row r="361">
          <cell r="A361" t="str">
            <v>T2270</v>
          </cell>
          <cell r="B361" t="str">
            <v> Bin stores for council flats to assist recycling</v>
          </cell>
          <cell r="C361" t="str">
            <v>GFCR</v>
          </cell>
          <cell r="D361" t="str">
            <v>Bruce Thompson</v>
          </cell>
          <cell r="E361">
            <v>0</v>
          </cell>
          <cell r="F361">
            <v>325</v>
          </cell>
          <cell r="G361">
            <v>0</v>
          </cell>
          <cell r="H361">
            <v>325</v>
          </cell>
          <cell r="J361">
            <v>325</v>
          </cell>
          <cell r="L361">
            <v>5.740279999999999</v>
          </cell>
          <cell r="N361">
            <v>325</v>
          </cell>
          <cell r="O361">
            <v>0</v>
          </cell>
          <cell r="P361">
            <v>0</v>
          </cell>
          <cell r="Q361">
            <v>0</v>
          </cell>
          <cell r="R361">
            <v>2.275</v>
          </cell>
        </row>
        <row r="362">
          <cell r="A362" t="str">
            <v>T2271</v>
          </cell>
          <cell r="B362" t="str">
            <v> Low emission vehicle for litter bin collection</v>
          </cell>
          <cell r="C362" t="str">
            <v>GFCR</v>
          </cell>
          <cell r="D362" t="str">
            <v>Paul Einon</v>
          </cell>
          <cell r="E362">
            <v>0</v>
          </cell>
          <cell r="F362">
            <v>20</v>
          </cell>
          <cell r="H362">
            <v>20</v>
          </cell>
          <cell r="J362">
            <v>20</v>
          </cell>
          <cell r="L362">
            <v>0</v>
          </cell>
          <cell r="N362">
            <v>20</v>
          </cell>
          <cell r="O362">
            <v>0</v>
          </cell>
          <cell r="P362">
            <v>0</v>
          </cell>
          <cell r="Q362">
            <v>0</v>
          </cell>
          <cell r="R362">
            <v>0.14</v>
          </cell>
        </row>
        <row r="363">
          <cell r="A363" t="str">
            <v>T2272</v>
          </cell>
          <cell r="B363" t="str">
            <v>Resurfacing Work at Wyatt Road</v>
          </cell>
          <cell r="C363" t="str">
            <v>GFCR</v>
          </cell>
          <cell r="D363" t="str">
            <v>Sean Hatton</v>
          </cell>
          <cell r="E363">
            <v>0</v>
          </cell>
          <cell r="F363">
            <v>0</v>
          </cell>
          <cell r="G363">
            <v>0</v>
          </cell>
          <cell r="H363">
            <v>0</v>
          </cell>
          <cell r="I363">
            <v>15</v>
          </cell>
          <cell r="J363">
            <v>15</v>
          </cell>
          <cell r="L363">
            <v>0</v>
          </cell>
          <cell r="N363">
            <v>0</v>
          </cell>
          <cell r="O363">
            <v>0</v>
          </cell>
          <cell r="P363">
            <v>0</v>
          </cell>
          <cell r="Q363">
            <v>0</v>
          </cell>
          <cell r="R363">
            <v>0</v>
          </cell>
        </row>
        <row r="365">
          <cell r="B365" t="str">
            <v>Direct Services</v>
          </cell>
          <cell r="E365">
            <v>325.64391</v>
          </cell>
          <cell r="F365">
            <v>1303.5507400000001</v>
          </cell>
          <cell r="G365">
            <v>362.10188000000005</v>
          </cell>
          <cell r="H365">
            <v>2373.56599</v>
          </cell>
          <cell r="I365">
            <v>195.485</v>
          </cell>
          <cell r="J365">
            <v>2569.0509899999997</v>
          </cell>
          <cell r="K365">
            <v>0</v>
          </cell>
          <cell r="L365">
            <v>290.02504999999996</v>
          </cell>
          <cell r="M365">
            <v>0</v>
          </cell>
          <cell r="N365">
            <v>2373.56599</v>
          </cell>
          <cell r="O365">
            <v>2476</v>
          </cell>
          <cell r="P365">
            <v>2071</v>
          </cell>
          <cell r="Q365">
            <v>1799</v>
          </cell>
          <cell r="R365">
            <v>7.19534781</v>
          </cell>
          <cell r="S365">
            <v>0</v>
          </cell>
          <cell r="T365">
            <v>0</v>
          </cell>
        </row>
        <row r="368">
          <cell r="A368" t="str">
            <v>Cost</v>
          </cell>
          <cell r="C368" t="str">
            <v>Start</v>
          </cell>
          <cell r="D368" t="str">
            <v>End</v>
          </cell>
        </row>
        <row r="369">
          <cell r="A369" t="str">
            <v>Centre</v>
          </cell>
          <cell r="B369" t="str">
            <v>Scheme</v>
          </cell>
          <cell r="C369" t="str">
            <v>Date</v>
          </cell>
          <cell r="D369" t="str">
            <v>Date</v>
          </cell>
          <cell r="E369" t="str">
            <v>Project Details</v>
          </cell>
        </row>
        <row r="370">
          <cell r="A370" t="str">
            <v>Code</v>
          </cell>
        </row>
        <row r="371">
          <cell r="B371" t="str">
            <v>Direct Services</v>
          </cell>
        </row>
        <row r="373">
          <cell r="A373" t="str">
            <v>F0011</v>
          </cell>
          <cell r="B373" t="str">
            <v> Pay &amp; Display Parking in the Car Parks</v>
          </cell>
          <cell r="C373">
            <v>41000</v>
          </cell>
          <cell r="D373">
            <v>41334</v>
          </cell>
        </row>
        <row r="374">
          <cell r="A374" t="str">
            <v>F0012</v>
          </cell>
          <cell r="B374" t="str">
            <v> P &amp; R Purchase of Capital Items - Peartree, Redbridge</v>
          </cell>
          <cell r="C374">
            <v>41000</v>
          </cell>
          <cell r="D374">
            <v>41334</v>
          </cell>
        </row>
        <row r="375">
          <cell r="A375" t="str">
            <v>F0014</v>
          </cell>
          <cell r="B375" t="str">
            <v> Purchase of ANPR for use in car park enforcement</v>
          </cell>
        </row>
        <row r="376">
          <cell r="B376" t="str">
            <v/>
          </cell>
        </row>
        <row r="377">
          <cell r="A377" t="str">
            <v>R0005</v>
          </cell>
          <cell r="B377" t="str">
            <v> MT Vehicles/Plant Replacement Programme.</v>
          </cell>
          <cell r="C377">
            <v>41000</v>
          </cell>
          <cell r="D377">
            <v>41334</v>
          </cell>
          <cell r="E377" t="str">
            <v>This is a rolling programme of new acquisitions and disposals. £130,985 was not carried forward form 2010/11 to 2011/12 and this has created a budget shortfall in 2012/13</v>
          </cell>
        </row>
        <row r="378">
          <cell r="B378" t="str">
            <v/>
          </cell>
        </row>
        <row r="379">
          <cell r="A379" t="str">
            <v>T2266</v>
          </cell>
          <cell r="B379" t="str">
            <v> Purchase of Brown Bins Waste Recycling</v>
          </cell>
          <cell r="C379">
            <v>41000</v>
          </cell>
          <cell r="D379">
            <v>41334</v>
          </cell>
        </row>
        <row r="380">
          <cell r="A380" t="str">
            <v>T2267</v>
          </cell>
          <cell r="B380" t="str">
            <v> Purchase of two hand operated street sweepers</v>
          </cell>
          <cell r="C380">
            <v>41000</v>
          </cell>
          <cell r="D380">
            <v>41334</v>
          </cell>
        </row>
        <row r="381">
          <cell r="A381" t="str">
            <v>T2268</v>
          </cell>
          <cell r="B381" t="str">
            <v> Purchase of two vehicles for garden waste collect</v>
          </cell>
          <cell r="C381">
            <v>41000</v>
          </cell>
          <cell r="D381">
            <v>41334</v>
          </cell>
        </row>
        <row r="382">
          <cell r="A382" t="str">
            <v>T2269</v>
          </cell>
          <cell r="B382" t="str">
            <v> Toilet improvements</v>
          </cell>
          <cell r="C382">
            <v>41000</v>
          </cell>
          <cell r="D382">
            <v>41334</v>
          </cell>
        </row>
        <row r="383">
          <cell r="A383" t="str">
            <v>T2270</v>
          </cell>
          <cell r="B383" t="str">
            <v> Bin stores for council flats to assist recycling</v>
          </cell>
          <cell r="C383">
            <v>41000</v>
          </cell>
          <cell r="D383">
            <v>41334</v>
          </cell>
        </row>
        <row r="384">
          <cell r="A384" t="str">
            <v>T2271</v>
          </cell>
          <cell r="B384" t="str">
            <v> Low emission vehicle for litter bin collection</v>
          </cell>
          <cell r="C384">
            <v>41000</v>
          </cell>
          <cell r="D384">
            <v>41334</v>
          </cell>
        </row>
        <row r="385">
          <cell r="A385" t="str">
            <v>T2272</v>
          </cell>
          <cell r="B385" t="str">
            <v>Resurfacing Work at Wyatt Road</v>
          </cell>
          <cell r="C385">
            <v>41153</v>
          </cell>
          <cell r="D385">
            <v>41153</v>
          </cell>
        </row>
        <row r="388">
          <cell r="E388" t="str">
            <v>TOTAL EST. COST</v>
          </cell>
          <cell r="G388" t="str">
            <v>Expenditure</v>
          </cell>
          <cell r="H388" t="str">
            <v>Original</v>
          </cell>
          <cell r="I388" t="str">
            <v>Adjust</v>
          </cell>
          <cell r="J388" t="str">
            <v>Latest</v>
          </cell>
          <cell r="K388" t="str">
            <v>2012/13</v>
          </cell>
          <cell r="L388" t="str">
            <v>Expenditure</v>
          </cell>
          <cell r="N388" t="str">
            <v>Original</v>
          </cell>
          <cell r="O388" t="str">
            <v>Original</v>
          </cell>
          <cell r="P388" t="str">
            <v>Original</v>
          </cell>
          <cell r="Q388" t="str">
            <v>Original</v>
          </cell>
          <cell r="R388" t="str">
            <v>GF REVENUE EFFECT</v>
          </cell>
        </row>
        <row r="389">
          <cell r="A389" t="str">
            <v>Cost</v>
          </cell>
          <cell r="C389" t="str">
            <v>Source</v>
          </cell>
          <cell r="D389" t="str">
            <v>Budget</v>
          </cell>
          <cell r="E389" t="str">
            <v>2011/12</v>
          </cell>
          <cell r="F389" t="str">
            <v>2012/13</v>
          </cell>
          <cell r="G389" t="str">
            <v>/Receipts</v>
          </cell>
          <cell r="H389" t="str">
            <v>Estimate</v>
          </cell>
          <cell r="I389" t="str">
            <v>ments</v>
          </cell>
          <cell r="J389" t="str">
            <v>Estimate</v>
          </cell>
          <cell r="K389" t="str">
            <v>Profiled</v>
          </cell>
          <cell r="L389" t="str">
            <v>2012/13</v>
          </cell>
          <cell r="N389" t="str">
            <v>Estimate</v>
          </cell>
          <cell r="O389" t="str">
            <v>Estimate</v>
          </cell>
          <cell r="P389" t="str">
            <v>Estimate</v>
          </cell>
          <cell r="Q389" t="str">
            <v>Estimate</v>
          </cell>
          <cell r="R389" t="str">
            <v>INTEREST</v>
          </cell>
          <cell r="S389" t="str">
            <v>OTHER</v>
          </cell>
        </row>
        <row r="390">
          <cell r="A390" t="str">
            <v>Centre</v>
          </cell>
          <cell r="B390" t="str">
            <v>Scheme</v>
          </cell>
          <cell r="C390" t="str">
            <v>of Funding</v>
          </cell>
          <cell r="D390" t="str">
            <v>Manager</v>
          </cell>
          <cell r="G390">
            <v>40999</v>
          </cell>
          <cell r="H390" t="str">
            <v>2012/13</v>
          </cell>
          <cell r="J390" t="str">
            <v>2012/13</v>
          </cell>
          <cell r="K390" t="str">
            <v>Budget</v>
          </cell>
          <cell r="L390" t="str">
            <v>to 31/05/12</v>
          </cell>
          <cell r="N390" t="str">
            <v>2012/13</v>
          </cell>
          <cell r="O390" t="str">
            <v>2013/14</v>
          </cell>
          <cell r="P390" t="str">
            <v>2014/15</v>
          </cell>
          <cell r="Q390" t="str">
            <v>2015/16</v>
          </cell>
          <cell r="R390" t="str">
            <v>LOST</v>
          </cell>
          <cell r="S390" t="str">
            <v>Full Year</v>
          </cell>
          <cell r="T390" t="str">
            <v>Recharge</v>
          </cell>
        </row>
        <row r="391">
          <cell r="A391" t="str">
            <v>Code</v>
          </cell>
          <cell r="E391" t="str">
            <v>£'000</v>
          </cell>
          <cell r="F391" t="str">
            <v>£'000</v>
          </cell>
          <cell r="G391" t="str">
            <v>£'000</v>
          </cell>
          <cell r="H391" t="str">
            <v>£'000</v>
          </cell>
          <cell r="I391" t="str">
            <v>£'000</v>
          </cell>
          <cell r="J391" t="str">
            <v>£'000</v>
          </cell>
          <cell r="N391" t="str">
            <v>£'000</v>
          </cell>
          <cell r="O391" t="str">
            <v>£'000</v>
          </cell>
          <cell r="P391" t="str">
            <v>£'000</v>
          </cell>
          <cell r="Q391" t="str">
            <v>£'000</v>
          </cell>
          <cell r="R391" t="str">
            <v>£'000</v>
          </cell>
          <cell r="S391" t="str">
            <v>£'000</v>
          </cell>
          <cell r="T391" t="str">
            <v>Code</v>
          </cell>
        </row>
        <row r="392">
          <cell r="B392" t="str">
            <v>Business Transformation</v>
          </cell>
        </row>
        <row r="394">
          <cell r="A394" t="str">
            <v>C3039</v>
          </cell>
          <cell r="B394" t="str">
            <v> ICT Infrastructure</v>
          </cell>
          <cell r="C394" t="str">
            <v>GFCR</v>
          </cell>
          <cell r="D394" t="str">
            <v>Adrian Orchard</v>
          </cell>
          <cell r="E394">
            <v>0</v>
          </cell>
          <cell r="F394">
            <v>560.434</v>
          </cell>
          <cell r="G394">
            <v>2293.337</v>
          </cell>
          <cell r="H394">
            <v>260.434</v>
          </cell>
          <cell r="I394">
            <v>0</v>
          </cell>
          <cell r="J394">
            <v>260.434</v>
          </cell>
          <cell r="L394">
            <v>3.9634200000000126</v>
          </cell>
          <cell r="N394">
            <v>260.434</v>
          </cell>
          <cell r="O394">
            <v>200</v>
          </cell>
          <cell r="P394">
            <v>100</v>
          </cell>
          <cell r="Q394">
            <v>150</v>
          </cell>
          <cell r="R394">
            <v>3.923038</v>
          </cell>
          <cell r="S394">
            <v>0</v>
          </cell>
        </row>
        <row r="395">
          <cell r="A395" t="str">
            <v>C3043</v>
          </cell>
          <cell r="B395" t="str">
            <v> ICT Development</v>
          </cell>
          <cell r="C395" t="str">
            <v>GFCR</v>
          </cell>
          <cell r="D395" t="str">
            <v>Adrian Orchard</v>
          </cell>
          <cell r="E395">
            <v>0</v>
          </cell>
          <cell r="F395">
            <v>200</v>
          </cell>
          <cell r="G395">
            <v>0</v>
          </cell>
          <cell r="H395">
            <v>200</v>
          </cell>
          <cell r="I395">
            <v>0</v>
          </cell>
          <cell r="J395">
            <v>200</v>
          </cell>
          <cell r="L395">
            <v>0</v>
          </cell>
          <cell r="N395">
            <v>200</v>
          </cell>
          <cell r="O395">
            <v>0</v>
          </cell>
          <cell r="P395">
            <v>0</v>
          </cell>
          <cell r="Q395">
            <v>0</v>
          </cell>
          <cell r="R395">
            <v>1.4000000000000001</v>
          </cell>
          <cell r="S395">
            <v>0</v>
          </cell>
        </row>
        <row r="396">
          <cell r="A396" t="str">
            <v>C3044</v>
          </cell>
          <cell r="B396" t="str">
            <v> Software Licences</v>
          </cell>
          <cell r="C396" t="str">
            <v>GFCR</v>
          </cell>
          <cell r="D396" t="str">
            <v>Adrian Orchard</v>
          </cell>
          <cell r="G396">
            <v>0</v>
          </cell>
          <cell r="H396">
            <v>177</v>
          </cell>
          <cell r="I396">
            <v>-11.574</v>
          </cell>
          <cell r="J396">
            <v>165.426</v>
          </cell>
          <cell r="L396">
            <v>162.30617999999998</v>
          </cell>
          <cell r="N396">
            <v>177</v>
          </cell>
          <cell r="O396">
            <v>177</v>
          </cell>
          <cell r="P396">
            <v>177</v>
          </cell>
          <cell r="Q396">
            <v>177</v>
          </cell>
          <cell r="R396">
            <v>0</v>
          </cell>
        </row>
        <row r="398">
          <cell r="B398" t="str">
            <v>Business Transformation</v>
          </cell>
          <cell r="E398">
            <v>0</v>
          </cell>
          <cell r="F398">
            <v>760.434</v>
          </cell>
          <cell r="G398">
            <v>2293.337</v>
          </cell>
          <cell r="H398">
            <v>637.434</v>
          </cell>
          <cell r="I398">
            <v>-11.574</v>
          </cell>
          <cell r="J398">
            <v>625.86</v>
          </cell>
          <cell r="K398">
            <v>0</v>
          </cell>
          <cell r="L398">
            <v>166.2696</v>
          </cell>
          <cell r="N398">
            <v>637.434</v>
          </cell>
          <cell r="O398">
            <v>377</v>
          </cell>
          <cell r="P398">
            <v>277</v>
          </cell>
          <cell r="Q398">
            <v>327</v>
          </cell>
          <cell r="R398">
            <v>5.323038</v>
          </cell>
          <cell r="S398">
            <v>0</v>
          </cell>
          <cell r="T398">
            <v>0</v>
          </cell>
        </row>
        <row r="401">
          <cell r="A401" t="str">
            <v>Cost</v>
          </cell>
          <cell r="C401" t="str">
            <v>Start</v>
          </cell>
          <cell r="D401" t="str">
            <v>End</v>
          </cell>
        </row>
        <row r="402">
          <cell r="A402" t="str">
            <v>Centre</v>
          </cell>
          <cell r="B402" t="str">
            <v>Scheme</v>
          </cell>
          <cell r="C402" t="str">
            <v>Date</v>
          </cell>
          <cell r="D402" t="str">
            <v>Date</v>
          </cell>
          <cell r="E402" t="str">
            <v>Project Details</v>
          </cell>
        </row>
        <row r="403">
          <cell r="A403" t="str">
            <v>Code</v>
          </cell>
        </row>
        <row r="404">
          <cell r="B404" t="str">
            <v>Business Transformation</v>
          </cell>
        </row>
        <row r="406">
          <cell r="A406" t="str">
            <v>C3039</v>
          </cell>
          <cell r="B406" t="str">
            <v> ICT Infrastructure</v>
          </cell>
          <cell r="C406">
            <v>41000</v>
          </cell>
          <cell r="D406">
            <v>41334</v>
          </cell>
        </row>
        <row r="407">
          <cell r="A407" t="str">
            <v>C3043</v>
          </cell>
          <cell r="B407" t="str">
            <v> ICT Development</v>
          </cell>
          <cell r="C407">
            <v>41000</v>
          </cell>
          <cell r="D407">
            <v>41334</v>
          </cell>
        </row>
        <row r="408">
          <cell r="A408" t="str">
            <v>C3044</v>
          </cell>
          <cell r="B408" t="str">
            <v> Software Licences</v>
          </cell>
        </row>
        <row r="411">
          <cell r="E411" t="str">
            <v>TOTAL EST. COST</v>
          </cell>
          <cell r="G411" t="str">
            <v>Expenditure</v>
          </cell>
          <cell r="H411" t="str">
            <v>Original</v>
          </cell>
          <cell r="I411" t="str">
            <v>Adjust</v>
          </cell>
          <cell r="J411" t="str">
            <v>Latest</v>
          </cell>
          <cell r="K411" t="str">
            <v>2012/13</v>
          </cell>
          <cell r="L411" t="str">
            <v>Expenditure</v>
          </cell>
          <cell r="N411" t="str">
            <v>Original</v>
          </cell>
          <cell r="O411" t="str">
            <v>Original</v>
          </cell>
          <cell r="P411" t="str">
            <v>Original</v>
          </cell>
          <cell r="Q411" t="str">
            <v>Original</v>
          </cell>
          <cell r="R411" t="str">
            <v>GF REVENUE EFFECT</v>
          </cell>
        </row>
        <row r="412">
          <cell r="A412" t="str">
            <v>Cost</v>
          </cell>
          <cell r="C412" t="str">
            <v>Source</v>
          </cell>
          <cell r="D412" t="str">
            <v>Budget</v>
          </cell>
          <cell r="E412" t="str">
            <v>2011/12</v>
          </cell>
          <cell r="F412" t="str">
            <v>2012/13</v>
          </cell>
          <cell r="G412" t="str">
            <v>/Receipts</v>
          </cell>
          <cell r="H412" t="str">
            <v>Estimate</v>
          </cell>
          <cell r="I412" t="str">
            <v>ments</v>
          </cell>
          <cell r="J412" t="str">
            <v>Estimate</v>
          </cell>
          <cell r="K412" t="str">
            <v>Profiled</v>
          </cell>
          <cell r="L412" t="str">
            <v>2012/13</v>
          </cell>
          <cell r="N412" t="str">
            <v>Estimate</v>
          </cell>
          <cell r="O412" t="str">
            <v>Estimate</v>
          </cell>
          <cell r="P412" t="str">
            <v>Estimate</v>
          </cell>
          <cell r="Q412" t="str">
            <v>Estimate</v>
          </cell>
          <cell r="R412" t="str">
            <v>INTEREST</v>
          </cell>
          <cell r="S412" t="str">
            <v>OTHER</v>
          </cell>
        </row>
        <row r="413">
          <cell r="A413" t="str">
            <v>Centre</v>
          </cell>
          <cell r="B413" t="str">
            <v>Scheme</v>
          </cell>
          <cell r="C413" t="str">
            <v>of Funding</v>
          </cell>
          <cell r="D413" t="str">
            <v>Manager</v>
          </cell>
          <cell r="G413">
            <v>40999</v>
          </cell>
          <cell r="H413" t="str">
            <v>2012/13</v>
          </cell>
          <cell r="J413" t="str">
            <v>2012/13</v>
          </cell>
          <cell r="K413" t="str">
            <v>Budget</v>
          </cell>
          <cell r="L413" t="str">
            <v>to 31/05/12</v>
          </cell>
          <cell r="N413" t="str">
            <v>2012/13</v>
          </cell>
          <cell r="O413" t="str">
            <v>2013/14</v>
          </cell>
          <cell r="P413" t="str">
            <v>2014/15</v>
          </cell>
          <cell r="Q413" t="str">
            <v>2015/16</v>
          </cell>
          <cell r="R413" t="str">
            <v>LOST</v>
          </cell>
          <cell r="S413" t="str">
            <v>Full Year</v>
          </cell>
          <cell r="T413" t="str">
            <v>Recharge</v>
          </cell>
        </row>
        <row r="414">
          <cell r="A414" t="str">
            <v>Code</v>
          </cell>
          <cell r="E414" t="str">
            <v>£'000</v>
          </cell>
          <cell r="F414" t="str">
            <v>£'000</v>
          </cell>
          <cell r="G414" t="str">
            <v>£'000</v>
          </cell>
          <cell r="H414" t="str">
            <v>£'000</v>
          </cell>
          <cell r="I414" t="str">
            <v>£'000</v>
          </cell>
          <cell r="J414" t="str">
            <v>£'000</v>
          </cell>
          <cell r="K414" t="str">
            <v>£'000</v>
          </cell>
          <cell r="L414" t="str">
            <v>£'000</v>
          </cell>
          <cell r="N414" t="str">
            <v>£'000</v>
          </cell>
          <cell r="O414" t="str">
            <v>£'000</v>
          </cell>
          <cell r="P414" t="str">
            <v>£'000</v>
          </cell>
          <cell r="Q414" t="str">
            <v>£'000</v>
          </cell>
          <cell r="R414" t="str">
            <v>£'000</v>
          </cell>
          <cell r="S414" t="str">
            <v>£'000</v>
          </cell>
          <cell r="T414" t="str">
            <v>Code</v>
          </cell>
        </row>
        <row r="415">
          <cell r="B415" t="str">
            <v>Housing Revenue Account</v>
          </cell>
        </row>
        <row r="417">
          <cell r="A417" t="str">
            <v>N6386</v>
          </cell>
          <cell r="B417" t="str">
            <v> Structural</v>
          </cell>
          <cell r="C417" t="str">
            <v>HRACR</v>
          </cell>
          <cell r="D417" t="str">
            <v>Chris Pyle</v>
          </cell>
          <cell r="E417" t="str">
            <v>Rolling Programme</v>
          </cell>
          <cell r="I417">
            <v>125</v>
          </cell>
          <cell r="J417">
            <v>125</v>
          </cell>
          <cell r="L417">
            <v>7.65537</v>
          </cell>
        </row>
        <row r="418">
          <cell r="A418" t="str">
            <v>N6384</v>
          </cell>
          <cell r="B418" t="str">
            <v> Foresters Towers</v>
          </cell>
          <cell r="C418" t="str">
            <v>HRACR</v>
          </cell>
          <cell r="D418" t="str">
            <v>Chris Pyle</v>
          </cell>
          <cell r="E418" t="str">
            <v>Rolling Programme</v>
          </cell>
          <cell r="H418">
            <v>1000</v>
          </cell>
          <cell r="I418">
            <v>-950</v>
          </cell>
          <cell r="J418">
            <v>50</v>
          </cell>
          <cell r="L418">
            <v>2.14</v>
          </cell>
          <cell r="N418">
            <v>1000</v>
          </cell>
          <cell r="O418">
            <v>1000</v>
          </cell>
          <cell r="P418">
            <v>1000</v>
          </cell>
          <cell r="Q418">
            <v>1000</v>
          </cell>
          <cell r="R418">
            <v>0</v>
          </cell>
          <cell r="S418">
            <v>0</v>
          </cell>
        </row>
        <row r="419">
          <cell r="A419" t="str">
            <v>N6387</v>
          </cell>
          <cell r="B419" t="str">
            <v>Controlled Entry</v>
          </cell>
          <cell r="C419" t="str">
            <v>HRACR</v>
          </cell>
          <cell r="D419" t="str">
            <v>Chris Pyle</v>
          </cell>
          <cell r="E419" t="str">
            <v>Rolling Programme</v>
          </cell>
          <cell r="I419">
            <v>210</v>
          </cell>
          <cell r="J419">
            <v>210</v>
          </cell>
          <cell r="L419">
            <v>0</v>
          </cell>
        </row>
        <row r="420">
          <cell r="A420" t="str">
            <v>N6389</v>
          </cell>
          <cell r="B420" t="str">
            <v>Damp Proof Works</v>
          </cell>
          <cell r="C420" t="str">
            <v>HRACR</v>
          </cell>
          <cell r="D420" t="str">
            <v>Chris Pyle</v>
          </cell>
          <cell r="E420" t="str">
            <v>Rolling Programme</v>
          </cell>
          <cell r="I420">
            <v>90</v>
          </cell>
          <cell r="J420">
            <v>90</v>
          </cell>
          <cell r="L420">
            <v>19.18127</v>
          </cell>
        </row>
        <row r="421">
          <cell r="A421" t="str">
            <v>N6393</v>
          </cell>
          <cell r="B421" t="str">
            <v>External Doors</v>
          </cell>
          <cell r="C421" t="str">
            <v>HRACR</v>
          </cell>
          <cell r="D421" t="str">
            <v>Chris Pyle</v>
          </cell>
          <cell r="E421" t="str">
            <v>Rolling Programme</v>
          </cell>
          <cell r="H421">
            <v>200</v>
          </cell>
          <cell r="I421">
            <v>0</v>
          </cell>
          <cell r="J421">
            <v>200</v>
          </cell>
          <cell r="L421">
            <v>0.40231</v>
          </cell>
          <cell r="N421">
            <v>200</v>
          </cell>
          <cell r="O421">
            <v>200</v>
          </cell>
          <cell r="P421">
            <v>200</v>
          </cell>
          <cell r="Q421">
            <v>200</v>
          </cell>
          <cell r="R421">
            <v>0</v>
          </cell>
          <cell r="S421">
            <v>0</v>
          </cell>
        </row>
        <row r="422">
          <cell r="A422" t="str">
            <v>N6394</v>
          </cell>
          <cell r="B422" t="str">
            <v> Windows</v>
          </cell>
          <cell r="C422" t="str">
            <v>HRACR</v>
          </cell>
          <cell r="D422" t="str">
            <v>Chris Pyle</v>
          </cell>
          <cell r="E422" t="str">
            <v>Rolling Programme</v>
          </cell>
          <cell r="H422">
            <v>300</v>
          </cell>
          <cell r="I422">
            <v>-50</v>
          </cell>
          <cell r="J422">
            <v>250</v>
          </cell>
          <cell r="L422">
            <v>67.17305999999999</v>
          </cell>
          <cell r="N422">
            <v>300</v>
          </cell>
          <cell r="O422">
            <v>300</v>
          </cell>
          <cell r="P422">
            <v>300</v>
          </cell>
          <cell r="Q422">
            <v>100</v>
          </cell>
          <cell r="R422">
            <v>0</v>
          </cell>
        </row>
        <row r="423">
          <cell r="A423" t="str">
            <v>N6392</v>
          </cell>
          <cell r="B423" t="str">
            <v> Roofing</v>
          </cell>
          <cell r="C423" t="str">
            <v>HRACR</v>
          </cell>
          <cell r="D423" t="str">
            <v>Chris Pyle</v>
          </cell>
          <cell r="E423" t="str">
            <v>Rolling Programme</v>
          </cell>
          <cell r="H423">
            <v>250</v>
          </cell>
          <cell r="I423">
            <v>-100</v>
          </cell>
          <cell r="J423">
            <v>150</v>
          </cell>
          <cell r="L423">
            <v>73.1363</v>
          </cell>
          <cell r="N423">
            <v>250</v>
          </cell>
          <cell r="O423">
            <v>250</v>
          </cell>
          <cell r="P423">
            <v>250</v>
          </cell>
          <cell r="Q423">
            <v>250</v>
          </cell>
          <cell r="R423">
            <v>0</v>
          </cell>
        </row>
        <row r="424">
          <cell r="A424" t="str">
            <v>N6396</v>
          </cell>
          <cell r="B424" t="str">
            <v>Sheltered Blocks</v>
          </cell>
          <cell r="C424" t="str">
            <v>HRACR</v>
          </cell>
          <cell r="D424" t="str">
            <v>Chris Pyle</v>
          </cell>
          <cell r="L424">
            <v>0.10914</v>
          </cell>
        </row>
        <row r="425">
          <cell r="A425" t="str">
            <v>N7028</v>
          </cell>
          <cell r="B425" t="str">
            <v> Non Dwelling HRA Assets</v>
          </cell>
          <cell r="C425" t="str">
            <v>HRACR</v>
          </cell>
          <cell r="D425" t="str">
            <v>Chris Pyle</v>
          </cell>
          <cell r="E425" t="str">
            <v>Rolling Programme</v>
          </cell>
          <cell r="H425">
            <v>117</v>
          </cell>
          <cell r="I425">
            <v>-69</v>
          </cell>
          <cell r="J425">
            <v>48</v>
          </cell>
          <cell r="L425">
            <v>0</v>
          </cell>
          <cell r="N425">
            <v>117</v>
          </cell>
          <cell r="O425">
            <v>117</v>
          </cell>
          <cell r="P425">
            <v>117</v>
          </cell>
          <cell r="Q425">
            <v>117</v>
          </cell>
          <cell r="R425">
            <v>0</v>
          </cell>
        </row>
        <row r="426">
          <cell r="A426" t="str">
            <v>N6427</v>
          </cell>
          <cell r="B426" t="str">
            <v>Shops</v>
          </cell>
          <cell r="C426" t="str">
            <v>HRACR</v>
          </cell>
          <cell r="D426" t="str">
            <v>Chris Pyle</v>
          </cell>
          <cell r="E426" t="str">
            <v>Rolling Programme</v>
          </cell>
          <cell r="I426">
            <v>69</v>
          </cell>
          <cell r="J426">
            <v>69</v>
          </cell>
          <cell r="L426">
            <v>18.86318</v>
          </cell>
          <cell r="R426">
            <v>0</v>
          </cell>
        </row>
        <row r="427">
          <cell r="A427" t="str">
            <v>N7018</v>
          </cell>
          <cell r="B427" t="str">
            <v>Minox</v>
          </cell>
          <cell r="C427" t="str">
            <v>HRACR</v>
          </cell>
          <cell r="D427" t="str">
            <v>Chris Pyle</v>
          </cell>
          <cell r="E427" t="str">
            <v>Rolling Programme</v>
          </cell>
          <cell r="I427">
            <v>19.5</v>
          </cell>
          <cell r="J427">
            <v>19.5</v>
          </cell>
          <cell r="L427">
            <v>0</v>
          </cell>
        </row>
        <row r="428">
          <cell r="A428" t="str">
            <v>N7020</v>
          </cell>
          <cell r="B428" t="str">
            <v>External Adaptations</v>
          </cell>
          <cell r="C428" t="str">
            <v>HRACR</v>
          </cell>
          <cell r="D428" t="str">
            <v>Chris Pyle</v>
          </cell>
          <cell r="E428" t="str">
            <v>Rolling Programme</v>
          </cell>
          <cell r="I428">
            <v>250</v>
          </cell>
          <cell r="J428">
            <v>250</v>
          </cell>
          <cell r="L428">
            <v>22.535</v>
          </cell>
        </row>
        <row r="429">
          <cell r="A429" t="str">
            <v>N7021</v>
          </cell>
          <cell r="B429" t="str">
            <v>Externtions</v>
          </cell>
          <cell r="C429" t="str">
            <v>HRACR</v>
          </cell>
          <cell r="D429" t="str">
            <v>Chris Pyle</v>
          </cell>
          <cell r="E429" t="str">
            <v>Rolling Programme</v>
          </cell>
          <cell r="J429">
            <v>0</v>
          </cell>
          <cell r="L429">
            <v>17.59144</v>
          </cell>
        </row>
        <row r="430">
          <cell r="A430" t="str">
            <v>N7026</v>
          </cell>
          <cell r="B430" t="str">
            <v> Communal Areas</v>
          </cell>
          <cell r="C430" t="str">
            <v>HRACR</v>
          </cell>
          <cell r="D430" t="str">
            <v>Chris Pyle</v>
          </cell>
          <cell r="E430" t="str">
            <v>Rolling Programme</v>
          </cell>
          <cell r="H430">
            <v>150</v>
          </cell>
          <cell r="J430">
            <v>150</v>
          </cell>
          <cell r="L430">
            <v>0</v>
          </cell>
          <cell r="N430">
            <v>150</v>
          </cell>
          <cell r="O430">
            <v>150</v>
          </cell>
          <cell r="P430">
            <v>150</v>
          </cell>
          <cell r="Q430">
            <v>150</v>
          </cell>
          <cell r="R430">
            <v>0</v>
          </cell>
        </row>
        <row r="431">
          <cell r="A431" t="str">
            <v>N7027</v>
          </cell>
          <cell r="B431" t="str">
            <v> Environmental Improvements</v>
          </cell>
          <cell r="C431" t="str">
            <v>HRACR</v>
          </cell>
          <cell r="D431" t="str">
            <v>Chris Pyle</v>
          </cell>
          <cell r="E431" t="str">
            <v>Rolling Programme</v>
          </cell>
          <cell r="H431">
            <v>100</v>
          </cell>
          <cell r="J431">
            <v>100</v>
          </cell>
          <cell r="L431">
            <v>0</v>
          </cell>
          <cell r="N431">
            <v>100</v>
          </cell>
          <cell r="O431">
            <v>100</v>
          </cell>
          <cell r="P431">
            <v>100</v>
          </cell>
          <cell r="Q431">
            <v>100</v>
          </cell>
          <cell r="R431">
            <v>0</v>
          </cell>
        </row>
        <row r="432">
          <cell r="A432" t="str">
            <v>New </v>
          </cell>
          <cell r="B432" t="str">
            <v>Contingency</v>
          </cell>
          <cell r="C432" t="str">
            <v>HRACR</v>
          </cell>
          <cell r="D432" t="str">
            <v>Chris Pyle</v>
          </cell>
          <cell r="H432">
            <v>19</v>
          </cell>
          <cell r="I432">
            <v>-19</v>
          </cell>
          <cell r="J432">
            <v>0</v>
          </cell>
          <cell r="L432">
            <v>0</v>
          </cell>
          <cell r="N432">
            <v>19</v>
          </cell>
          <cell r="O432">
            <v>19</v>
          </cell>
          <cell r="P432">
            <v>19</v>
          </cell>
          <cell r="Q432">
            <v>19</v>
          </cell>
          <cell r="R432">
            <v>0</v>
          </cell>
        </row>
        <row r="433">
          <cell r="A433" t="str">
            <v>New </v>
          </cell>
          <cell r="B433" t="str">
            <v>Fees</v>
          </cell>
          <cell r="C433" t="str">
            <v>HRACR</v>
          </cell>
          <cell r="D433" t="str">
            <v>Chris Pyle</v>
          </cell>
          <cell r="H433">
            <v>94</v>
          </cell>
          <cell r="I433">
            <v>-94</v>
          </cell>
          <cell r="J433">
            <v>0</v>
          </cell>
          <cell r="L433">
            <v>0</v>
          </cell>
          <cell r="N433">
            <v>94</v>
          </cell>
          <cell r="O433">
            <v>94</v>
          </cell>
          <cell r="P433">
            <v>94</v>
          </cell>
          <cell r="Q433">
            <v>80</v>
          </cell>
          <cell r="R433">
            <v>0</v>
          </cell>
        </row>
        <row r="434">
          <cell r="J434">
            <v>0</v>
          </cell>
          <cell r="L434">
            <v>0</v>
          </cell>
        </row>
        <row r="435">
          <cell r="A435" t="str">
            <v>N7011</v>
          </cell>
          <cell r="B435" t="str">
            <v>Cardinal House</v>
          </cell>
          <cell r="C435" t="str">
            <v>HRACR</v>
          </cell>
          <cell r="D435" t="str">
            <v>Bruce Thompson</v>
          </cell>
          <cell r="G435">
            <v>4692.10094</v>
          </cell>
          <cell r="J435">
            <v>0</v>
          </cell>
          <cell r="L435">
            <v>2</v>
          </cell>
        </row>
        <row r="436">
          <cell r="A436" t="str">
            <v>N7019</v>
          </cell>
          <cell r="B436" t="str">
            <v>Lambourn Road</v>
          </cell>
          <cell r="C436" t="str">
            <v>HRACR</v>
          </cell>
          <cell r="D436" t="str">
            <v>Bruce Thompson</v>
          </cell>
          <cell r="G436">
            <v>4409.097360000001</v>
          </cell>
          <cell r="J436">
            <v>0</v>
          </cell>
          <cell r="L436">
            <v>8.364600000000001</v>
          </cell>
        </row>
        <row r="437">
          <cell r="A437" t="str">
            <v>HCA</v>
          </cell>
          <cell r="B437" t="str">
            <v>HCA New Build</v>
          </cell>
          <cell r="C437" t="str">
            <v>HRACR</v>
          </cell>
          <cell r="D437" t="str">
            <v>Rob Kindon</v>
          </cell>
          <cell r="I437">
            <v>466</v>
          </cell>
          <cell r="J437">
            <v>466</v>
          </cell>
          <cell r="L437">
            <v>0</v>
          </cell>
        </row>
        <row r="438">
          <cell r="B438" t="str">
            <v/>
          </cell>
          <cell r="H438">
            <v>0</v>
          </cell>
          <cell r="J438">
            <v>0</v>
          </cell>
          <cell r="L438">
            <v>0</v>
          </cell>
          <cell r="R438">
            <v>0</v>
          </cell>
        </row>
        <row r="439">
          <cell r="A439" t="str">
            <v>N6385</v>
          </cell>
          <cell r="B439" t="str">
            <v> Adaptations for disabled</v>
          </cell>
          <cell r="C439" t="str">
            <v>HRACR</v>
          </cell>
          <cell r="D439" t="str">
            <v>Bruce Thompson</v>
          </cell>
          <cell r="E439" t="str">
            <v>Rolling Programme</v>
          </cell>
          <cell r="H439">
            <v>900</v>
          </cell>
          <cell r="J439">
            <v>900</v>
          </cell>
          <cell r="L439">
            <v>361.61752</v>
          </cell>
          <cell r="N439">
            <v>900</v>
          </cell>
          <cell r="O439">
            <v>900</v>
          </cell>
          <cell r="P439">
            <v>900</v>
          </cell>
          <cell r="Q439">
            <v>900</v>
          </cell>
          <cell r="R439">
            <v>0</v>
          </cell>
        </row>
        <row r="440">
          <cell r="A440" t="str">
            <v>N6390</v>
          </cell>
          <cell r="B440" t="str">
            <v> Kitchens &amp; Bathrooms</v>
          </cell>
          <cell r="C440" t="str">
            <v>HRACR</v>
          </cell>
          <cell r="D440" t="str">
            <v>Bruce Thompson</v>
          </cell>
          <cell r="E440" t="str">
            <v>Rolling Programme</v>
          </cell>
          <cell r="H440">
            <v>2850</v>
          </cell>
          <cell r="J440">
            <v>2850</v>
          </cell>
          <cell r="L440">
            <v>861.2281899999999</v>
          </cell>
          <cell r="N440">
            <v>2850</v>
          </cell>
          <cell r="O440">
            <v>2850</v>
          </cell>
          <cell r="P440">
            <v>2549</v>
          </cell>
          <cell r="Q440">
            <v>2490</v>
          </cell>
          <cell r="R440">
            <v>0</v>
          </cell>
        </row>
        <row r="441">
          <cell r="A441" t="str">
            <v>N6391</v>
          </cell>
          <cell r="B441" t="str">
            <v> Heating</v>
          </cell>
          <cell r="C441" t="str">
            <v>HRACR</v>
          </cell>
          <cell r="D441" t="str">
            <v>Sean Fry</v>
          </cell>
          <cell r="E441" t="str">
            <v>Rolling Programme</v>
          </cell>
          <cell r="H441">
            <v>1256</v>
          </cell>
          <cell r="J441">
            <v>1256</v>
          </cell>
          <cell r="L441">
            <v>410.74404</v>
          </cell>
          <cell r="N441">
            <v>1256</v>
          </cell>
          <cell r="O441">
            <v>1256</v>
          </cell>
          <cell r="P441">
            <v>1221</v>
          </cell>
          <cell r="Q441">
            <v>770</v>
          </cell>
          <cell r="R441">
            <v>0</v>
          </cell>
        </row>
        <row r="442">
          <cell r="A442" t="str">
            <v>N6388</v>
          </cell>
          <cell r="B442" t="str">
            <v> Major Voids</v>
          </cell>
          <cell r="C442" t="str">
            <v>HRACR</v>
          </cell>
          <cell r="D442" t="str">
            <v>Bruce Thompson</v>
          </cell>
          <cell r="E442" t="str">
            <v>Rolling Programme</v>
          </cell>
          <cell r="H442">
            <v>850</v>
          </cell>
          <cell r="I442">
            <v>0</v>
          </cell>
          <cell r="J442">
            <v>850</v>
          </cell>
          <cell r="L442">
            <v>78.19232000000001</v>
          </cell>
          <cell r="N442">
            <v>850</v>
          </cell>
          <cell r="O442">
            <v>830</v>
          </cell>
          <cell r="P442">
            <v>820</v>
          </cell>
          <cell r="Q442">
            <v>1251</v>
          </cell>
          <cell r="R442">
            <v>0</v>
          </cell>
        </row>
        <row r="443">
          <cell r="A443" t="str">
            <v>N6395</v>
          </cell>
          <cell r="B443" t="str">
            <v> Electrics</v>
          </cell>
          <cell r="C443" t="str">
            <v>HRACR</v>
          </cell>
          <cell r="D443" t="str">
            <v>Bruce Thompson</v>
          </cell>
          <cell r="E443" t="str">
            <v>Rolling Programme</v>
          </cell>
          <cell r="H443">
            <v>309</v>
          </cell>
          <cell r="J443">
            <v>309</v>
          </cell>
          <cell r="L443">
            <v>33.23711</v>
          </cell>
          <cell r="N443">
            <v>309</v>
          </cell>
          <cell r="O443">
            <v>309</v>
          </cell>
          <cell r="P443">
            <v>309</v>
          </cell>
          <cell r="Q443">
            <v>309</v>
          </cell>
          <cell r="R443">
            <v>0</v>
          </cell>
        </row>
        <row r="445">
          <cell r="B445" t="str">
            <v>Housing Revenue Account</v>
          </cell>
          <cell r="E445">
            <v>0</v>
          </cell>
          <cell r="F445">
            <v>0</v>
          </cell>
          <cell r="G445">
            <v>9101.1983</v>
          </cell>
          <cell r="H445">
            <v>8395</v>
          </cell>
          <cell r="I445">
            <v>-52.5</v>
          </cell>
          <cell r="J445">
            <v>8342.5</v>
          </cell>
          <cell r="K445">
            <v>0</v>
          </cell>
          <cell r="L445">
            <v>1984.17085</v>
          </cell>
          <cell r="N445">
            <v>8395</v>
          </cell>
          <cell r="O445">
            <v>8375</v>
          </cell>
          <cell r="P445">
            <v>8029</v>
          </cell>
          <cell r="Q445">
            <v>7736</v>
          </cell>
          <cell r="R445">
            <v>0</v>
          </cell>
          <cell r="S445">
            <v>0</v>
          </cell>
          <cell r="T445">
            <v>0</v>
          </cell>
        </row>
        <row r="448">
          <cell r="A448" t="str">
            <v>Cost</v>
          </cell>
          <cell r="C448" t="str">
            <v>Start</v>
          </cell>
          <cell r="D448" t="str">
            <v>End</v>
          </cell>
        </row>
        <row r="449">
          <cell r="A449" t="str">
            <v>Centre</v>
          </cell>
          <cell r="B449" t="str">
            <v>Scheme</v>
          </cell>
          <cell r="C449" t="str">
            <v>Date</v>
          </cell>
          <cell r="D449" t="str">
            <v>Date</v>
          </cell>
          <cell r="E449" t="str">
            <v>Project Details</v>
          </cell>
        </row>
        <row r="450">
          <cell r="A450" t="str">
            <v>Code</v>
          </cell>
        </row>
        <row r="451">
          <cell r="B451" t="str">
            <v>Housing Revenue Account</v>
          </cell>
        </row>
        <row r="453">
          <cell r="A453" t="str">
            <v>N6386</v>
          </cell>
          <cell r="B453" t="str">
            <v>Structural</v>
          </cell>
          <cell r="C453">
            <v>41122</v>
          </cell>
          <cell r="D453">
            <v>41334</v>
          </cell>
        </row>
        <row r="454">
          <cell r="A454" t="str">
            <v>N6384</v>
          </cell>
          <cell r="B454" t="str">
            <v> Foresters Towers</v>
          </cell>
          <cell r="C454">
            <v>41091</v>
          </cell>
          <cell r="D454">
            <v>41334</v>
          </cell>
          <cell r="E454" t="str">
            <v>Project manager to be appointed, Fees to be incurred from July onwards.</v>
          </cell>
        </row>
        <row r="455">
          <cell r="A455" t="str">
            <v>N6387</v>
          </cell>
          <cell r="B455" t="str">
            <v>Controlled Entry</v>
          </cell>
          <cell r="C455">
            <v>41214</v>
          </cell>
          <cell r="D455">
            <v>41334</v>
          </cell>
        </row>
        <row r="456">
          <cell r="A456" t="str">
            <v>N6389</v>
          </cell>
          <cell r="B456" t="str">
            <v>Damp Proof Works</v>
          </cell>
          <cell r="C456">
            <v>41000</v>
          </cell>
          <cell r="D456">
            <v>41334</v>
          </cell>
        </row>
        <row r="457">
          <cell r="A457" t="str">
            <v>N6393</v>
          </cell>
          <cell r="B457" t="str">
            <v> External Doors</v>
          </cell>
          <cell r="C457">
            <v>41091</v>
          </cell>
          <cell r="D457">
            <v>41244</v>
          </cell>
        </row>
        <row r="458">
          <cell r="A458" t="str">
            <v>N6394</v>
          </cell>
          <cell r="B458" t="str">
            <v> Windows</v>
          </cell>
          <cell r="C458">
            <v>41061</v>
          </cell>
          <cell r="D458">
            <v>41244</v>
          </cell>
        </row>
        <row r="459">
          <cell r="A459" t="str">
            <v>N6392</v>
          </cell>
          <cell r="B459" t="str">
            <v> Roofing</v>
          </cell>
          <cell r="C459">
            <v>41000</v>
          </cell>
          <cell r="D459">
            <v>41334</v>
          </cell>
        </row>
        <row r="460">
          <cell r="A460" t="str">
            <v>N6396</v>
          </cell>
          <cell r="B460" t="str">
            <v>Sheltered Blocks</v>
          </cell>
          <cell r="C460">
            <v>41000</v>
          </cell>
          <cell r="D460">
            <v>41334</v>
          </cell>
        </row>
        <row r="461">
          <cell r="A461" t="str">
            <v>N7028</v>
          </cell>
          <cell r="B461" t="str">
            <v> Non Dwelling HRA Assets</v>
          </cell>
          <cell r="C461">
            <v>41000</v>
          </cell>
          <cell r="D461">
            <v>41334</v>
          </cell>
        </row>
        <row r="462">
          <cell r="A462" t="str">
            <v>N6427</v>
          </cell>
          <cell r="B462" t="str">
            <v>Shops</v>
          </cell>
          <cell r="C462">
            <v>41030</v>
          </cell>
          <cell r="D462">
            <v>41122</v>
          </cell>
          <cell r="E462" t="str">
            <v>Shops in Barns Road and Blackbird Leys Road</v>
          </cell>
        </row>
        <row r="463">
          <cell r="A463" t="str">
            <v>N7018</v>
          </cell>
          <cell r="B463" t="str">
            <v>Minox</v>
          </cell>
          <cell r="C463">
            <v>41030</v>
          </cell>
          <cell r="D463">
            <v>41153</v>
          </cell>
        </row>
        <row r="464">
          <cell r="A464" t="str">
            <v>N7020</v>
          </cell>
          <cell r="B464" t="str">
            <v>External Adaptations</v>
          </cell>
          <cell r="C464">
            <v>41000</v>
          </cell>
          <cell r="D464">
            <v>41334</v>
          </cell>
        </row>
        <row r="465">
          <cell r="A465" t="str">
            <v>N7021</v>
          </cell>
          <cell r="B465" t="str">
            <v>Externtions</v>
          </cell>
          <cell r="C465">
            <v>41000</v>
          </cell>
          <cell r="D465">
            <v>41334</v>
          </cell>
        </row>
        <row r="466">
          <cell r="A466" t="str">
            <v>N7026</v>
          </cell>
          <cell r="B466" t="str">
            <v> Communal Areas</v>
          </cell>
          <cell r="C466">
            <v>41122</v>
          </cell>
          <cell r="D466">
            <v>41334</v>
          </cell>
        </row>
        <row r="467">
          <cell r="A467" t="str">
            <v>N7027</v>
          </cell>
          <cell r="B467" t="str">
            <v> Environmental Improvements</v>
          </cell>
          <cell r="C467">
            <v>41122</v>
          </cell>
          <cell r="D467">
            <v>41334</v>
          </cell>
        </row>
        <row r="469">
          <cell r="A469" t="str">
            <v>N7011</v>
          </cell>
          <cell r="B469" t="str">
            <v>Cardinal House</v>
          </cell>
          <cell r="C469">
            <v>41000</v>
          </cell>
          <cell r="D469">
            <v>41334</v>
          </cell>
        </row>
        <row r="470">
          <cell r="A470" t="str">
            <v>N7019</v>
          </cell>
          <cell r="B470" t="str">
            <v>Lambourn Road</v>
          </cell>
          <cell r="C470">
            <v>41000</v>
          </cell>
          <cell r="D470">
            <v>41334</v>
          </cell>
        </row>
        <row r="471">
          <cell r="A471" t="str">
            <v>HCA</v>
          </cell>
          <cell r="B471" t="str">
            <v>HCA New Build</v>
          </cell>
          <cell r="C471">
            <v>41000</v>
          </cell>
          <cell r="D471">
            <v>41334</v>
          </cell>
        </row>
        <row r="472">
          <cell r="B472" t="str">
            <v/>
          </cell>
        </row>
        <row r="473">
          <cell r="A473" t="str">
            <v>N6385</v>
          </cell>
          <cell r="B473" t="str">
            <v> Adaptations for disabled</v>
          </cell>
          <cell r="C473">
            <v>41000</v>
          </cell>
          <cell r="D473">
            <v>41334</v>
          </cell>
        </row>
        <row r="474">
          <cell r="A474" t="str">
            <v>N6390</v>
          </cell>
          <cell r="B474" t="str">
            <v> Kitchens &amp; Bathrooms</v>
          </cell>
          <cell r="C474">
            <v>41000</v>
          </cell>
          <cell r="D474">
            <v>41334</v>
          </cell>
        </row>
        <row r="475">
          <cell r="A475" t="str">
            <v>N6391</v>
          </cell>
          <cell r="B475" t="str">
            <v> Heating</v>
          </cell>
          <cell r="C475">
            <v>41000</v>
          </cell>
          <cell r="D475">
            <v>41334</v>
          </cell>
        </row>
        <row r="476">
          <cell r="A476" t="str">
            <v>N6388</v>
          </cell>
          <cell r="B476" t="str">
            <v> Major Voids</v>
          </cell>
          <cell r="C476">
            <v>41000</v>
          </cell>
          <cell r="D476">
            <v>41334</v>
          </cell>
        </row>
        <row r="477">
          <cell r="A477" t="str">
            <v>N6395</v>
          </cell>
          <cell r="B477" t="str">
            <v> Electrics</v>
          </cell>
          <cell r="C477">
            <v>41000</v>
          </cell>
          <cell r="D477">
            <v>41334</v>
          </cell>
        </row>
      </sheetData>
      <sheetData sheetId="5">
        <row r="1">
          <cell r="B1" t="str">
            <v>Capital Scheme</v>
          </cell>
          <cell r="C1" t="str">
            <v>2012/13 per Budget book</v>
          </cell>
          <cell r="D1" t="str">
            <v>Approved Carry Forwards</v>
          </cell>
          <cell r="E1" t="str">
            <v>Approved Budget 2012/13</v>
          </cell>
          <cell r="F1" t="str">
            <v>Latest Budget June 2012</v>
          </cell>
          <cell r="G1" t="str">
            <v>Spend to date</v>
          </cell>
          <cell r="H1" t="str">
            <v>%</v>
          </cell>
          <cell r="I1" t="str">
            <v>Profile Key</v>
          </cell>
          <cell r="J1" t="str">
            <v>Profile to June</v>
          </cell>
          <cell r="K1" t="str">
            <v>April</v>
          </cell>
          <cell r="L1" t="str">
            <v>May</v>
          </cell>
          <cell r="M1" t="str">
            <v>June</v>
          </cell>
          <cell r="N1" t="str">
            <v>July</v>
          </cell>
          <cell r="O1" t="str">
            <v>August</v>
          </cell>
          <cell r="P1" t="str">
            <v>September</v>
          </cell>
          <cell r="Q1" t="str">
            <v>October</v>
          </cell>
          <cell r="R1" t="str">
            <v>November</v>
          </cell>
          <cell r="S1" t="str">
            <v>December</v>
          </cell>
          <cell r="T1" t="str">
            <v>January</v>
          </cell>
          <cell r="U1" t="str">
            <v>February</v>
          </cell>
          <cell r="V1" t="str">
            <v>March</v>
          </cell>
          <cell r="W1" t="str">
            <v>Total</v>
          </cell>
        </row>
        <row r="2">
          <cell r="C2" t="str">
            <v>£</v>
          </cell>
          <cell r="D2" t="str">
            <v>£</v>
          </cell>
          <cell r="E2" t="str">
            <v>£</v>
          </cell>
        </row>
        <row r="3">
          <cell r="A3" t="str">
            <v>F1323</v>
          </cell>
          <cell r="B3" t="str">
            <v>F1323 Bridge Over Fiddlers Stream</v>
          </cell>
          <cell r="C3">
            <v>0</v>
          </cell>
          <cell r="D3">
            <v>0</v>
          </cell>
          <cell r="E3">
            <v>0</v>
          </cell>
          <cell r="F3">
            <v>200000</v>
          </cell>
          <cell r="G3">
            <v>108144.56</v>
          </cell>
          <cell r="H3">
            <v>0.5407228</v>
          </cell>
          <cell r="J3">
            <v>100000</v>
          </cell>
          <cell r="L3">
            <v>50000</v>
          </cell>
          <cell r="M3">
            <v>50000</v>
          </cell>
          <cell r="N3">
            <v>50000</v>
          </cell>
          <cell r="O3">
            <v>50000</v>
          </cell>
          <cell r="W3">
            <v>200000</v>
          </cell>
        </row>
        <row r="4">
          <cell r="A4" t="str">
            <v>F6013</v>
          </cell>
          <cell r="B4" t="str">
            <v>F6013 Bullingdon Community Centre - provision or enhance</v>
          </cell>
          <cell r="C4">
            <v>0</v>
          </cell>
          <cell r="D4">
            <v>0</v>
          </cell>
          <cell r="E4">
            <v>0</v>
          </cell>
          <cell r="F4">
            <v>0</v>
          </cell>
          <cell r="G4">
            <v>2008.23</v>
          </cell>
          <cell r="H4">
            <v>0</v>
          </cell>
          <cell r="J4">
            <v>0</v>
          </cell>
          <cell r="W4">
            <v>0</v>
          </cell>
        </row>
        <row r="5">
          <cell r="A5" t="str">
            <v>F6015</v>
          </cell>
          <cell r="B5" t="str">
            <v>F6015 Slade Area Public Work of Art</v>
          </cell>
          <cell r="C5">
            <v>0</v>
          </cell>
          <cell r="D5">
            <v>0</v>
          </cell>
          <cell r="E5">
            <v>0</v>
          </cell>
          <cell r="F5">
            <v>0</v>
          </cell>
          <cell r="G5">
            <v>1600</v>
          </cell>
          <cell r="H5">
            <v>0</v>
          </cell>
          <cell r="J5">
            <v>0</v>
          </cell>
          <cell r="W5">
            <v>0</v>
          </cell>
        </row>
        <row r="6">
          <cell r="A6" t="str">
            <v>F7008</v>
          </cell>
          <cell r="B6" t="str">
            <v>F7008 Landscaping Work at Lamarsh Road</v>
          </cell>
        </row>
        <row r="7">
          <cell r="A7" t="str">
            <v>F7019</v>
          </cell>
          <cell r="B7" t="str">
            <v>F7019 Work of Art at Rose Hill</v>
          </cell>
        </row>
        <row r="8">
          <cell r="A8" t="str">
            <v>Z3710</v>
          </cell>
          <cell r="B8" t="str">
            <v>Z3710 St Lukes Church Community Facilities</v>
          </cell>
          <cell r="C8">
            <v>0</v>
          </cell>
          <cell r="D8">
            <v>0</v>
          </cell>
          <cell r="E8">
            <v>0</v>
          </cell>
          <cell r="F8">
            <v>1000</v>
          </cell>
          <cell r="G8">
            <v>0</v>
          </cell>
          <cell r="H8">
            <v>0</v>
          </cell>
          <cell r="J8">
            <v>1000</v>
          </cell>
          <cell r="M8">
            <v>1000</v>
          </cell>
          <cell r="W8">
            <v>1000</v>
          </cell>
        </row>
        <row r="10">
          <cell r="A10" t="str">
            <v>M5014</v>
          </cell>
          <cell r="B10" t="str">
            <v>M5014 West End Partnership (Growth Points Grant)</v>
          </cell>
          <cell r="C10">
            <v>0</v>
          </cell>
          <cell r="D10">
            <v>0</v>
          </cell>
          <cell r="E10">
            <v>0</v>
          </cell>
          <cell r="F10">
            <v>417225</v>
          </cell>
          <cell r="G10">
            <v>87325</v>
          </cell>
          <cell r="H10">
            <v>0.20929953861825154</v>
          </cell>
          <cell r="J10">
            <v>90000</v>
          </cell>
          <cell r="L10">
            <v>45000</v>
          </cell>
          <cell r="M10">
            <v>45000</v>
          </cell>
          <cell r="N10">
            <v>40000</v>
          </cell>
          <cell r="O10">
            <v>40000</v>
          </cell>
          <cell r="P10">
            <v>40000</v>
          </cell>
          <cell r="Q10">
            <v>40000</v>
          </cell>
          <cell r="R10">
            <v>40000</v>
          </cell>
          <cell r="S10">
            <v>40000</v>
          </cell>
          <cell r="T10">
            <v>40000</v>
          </cell>
          <cell r="U10">
            <v>40000</v>
          </cell>
          <cell r="V10">
            <v>7225</v>
          </cell>
          <cell r="W10">
            <v>417225</v>
          </cell>
        </row>
        <row r="11">
          <cell r="A11" t="str">
            <v/>
          </cell>
        </row>
        <row r="12">
          <cell r="A12" t="str">
            <v>City </v>
          </cell>
          <cell r="B12" t="str">
            <v>City Development</v>
          </cell>
          <cell r="C12">
            <v>0</v>
          </cell>
          <cell r="D12">
            <v>0</v>
          </cell>
          <cell r="E12">
            <v>0</v>
          </cell>
          <cell r="F12">
            <v>618225</v>
          </cell>
          <cell r="G12">
            <v>199077.78999999998</v>
          </cell>
          <cell r="J12">
            <v>191000</v>
          </cell>
          <cell r="K12">
            <v>0</v>
          </cell>
          <cell r="L12">
            <v>95000</v>
          </cell>
          <cell r="M12">
            <v>96000</v>
          </cell>
          <cell r="N12">
            <v>90000</v>
          </cell>
          <cell r="O12">
            <v>90000</v>
          </cell>
          <cell r="P12">
            <v>40000</v>
          </cell>
          <cell r="Q12">
            <v>40000</v>
          </cell>
          <cell r="R12">
            <v>40000</v>
          </cell>
          <cell r="S12">
            <v>40000</v>
          </cell>
          <cell r="T12">
            <v>40000</v>
          </cell>
          <cell r="U12">
            <v>40000</v>
          </cell>
          <cell r="V12">
            <v>7225</v>
          </cell>
          <cell r="W12">
            <v>618225</v>
          </cell>
        </row>
        <row r="13">
          <cell r="A13" t="str">
            <v/>
          </cell>
          <cell r="W13">
            <v>0</v>
          </cell>
        </row>
        <row r="14">
          <cell r="A14" t="str">
            <v>E3511</v>
          </cell>
          <cell r="B14" t="str">
            <v>E3511 Renovation Grants</v>
          </cell>
          <cell r="C14">
            <v>50000</v>
          </cell>
          <cell r="D14">
            <v>0</v>
          </cell>
          <cell r="E14">
            <v>50000</v>
          </cell>
          <cell r="F14">
            <v>50000</v>
          </cell>
          <cell r="G14">
            <v>0</v>
          </cell>
          <cell r="H14">
            <v>0</v>
          </cell>
          <cell r="J14">
            <v>0</v>
          </cell>
          <cell r="Q14">
            <v>7145</v>
          </cell>
          <cell r="R14">
            <v>7145</v>
          </cell>
          <cell r="S14">
            <v>7145</v>
          </cell>
          <cell r="T14">
            <v>7145</v>
          </cell>
          <cell r="U14">
            <v>7145</v>
          </cell>
          <cell r="V14">
            <v>14275</v>
          </cell>
          <cell r="W14">
            <v>50000</v>
          </cell>
        </row>
        <row r="15">
          <cell r="A15" t="str">
            <v>E3521</v>
          </cell>
          <cell r="B15" t="str">
            <v>E3521 Disabled Facilities Grants</v>
          </cell>
          <cell r="C15">
            <v>640000</v>
          </cell>
          <cell r="D15">
            <v>110000</v>
          </cell>
          <cell r="E15">
            <v>750000</v>
          </cell>
          <cell r="F15">
            <v>750000</v>
          </cell>
          <cell r="G15">
            <v>20747.64</v>
          </cell>
          <cell r="H15">
            <v>0.02766352</v>
          </cell>
          <cell r="J15">
            <v>62550</v>
          </cell>
          <cell r="K15">
            <v>20850</v>
          </cell>
          <cell r="L15">
            <v>20850</v>
          </cell>
          <cell r="M15">
            <v>20850</v>
          </cell>
          <cell r="N15">
            <v>20850</v>
          </cell>
          <cell r="O15">
            <v>20850</v>
          </cell>
          <cell r="P15">
            <v>520800</v>
          </cell>
          <cell r="Q15">
            <v>20850</v>
          </cell>
          <cell r="R15">
            <v>20850</v>
          </cell>
          <cell r="S15">
            <v>20850</v>
          </cell>
          <cell r="T15">
            <v>20850</v>
          </cell>
          <cell r="U15">
            <v>20850</v>
          </cell>
          <cell r="V15">
            <v>20700</v>
          </cell>
          <cell r="W15">
            <v>750000</v>
          </cell>
        </row>
        <row r="16">
          <cell r="A16" t="str">
            <v/>
          </cell>
          <cell r="J16">
            <v>0</v>
          </cell>
          <cell r="W16">
            <v>0</v>
          </cell>
        </row>
        <row r="17">
          <cell r="A17" t="str">
            <v>Envir</v>
          </cell>
          <cell r="B17" t="str">
            <v>Environmental Development</v>
          </cell>
          <cell r="C17">
            <v>690000</v>
          </cell>
          <cell r="D17">
            <v>110000</v>
          </cell>
          <cell r="E17">
            <v>800000</v>
          </cell>
          <cell r="F17">
            <v>800000</v>
          </cell>
          <cell r="G17">
            <v>20747.64</v>
          </cell>
          <cell r="J17">
            <v>62550</v>
          </cell>
          <cell r="K17">
            <v>20850</v>
          </cell>
          <cell r="L17">
            <v>20850</v>
          </cell>
          <cell r="M17">
            <v>20850</v>
          </cell>
          <cell r="N17">
            <v>20850</v>
          </cell>
          <cell r="O17">
            <v>20850</v>
          </cell>
          <cell r="P17">
            <v>520800</v>
          </cell>
          <cell r="Q17">
            <v>27995</v>
          </cell>
          <cell r="R17">
            <v>27995</v>
          </cell>
          <cell r="S17">
            <v>27995</v>
          </cell>
          <cell r="T17">
            <v>27995</v>
          </cell>
          <cell r="U17">
            <v>27995</v>
          </cell>
          <cell r="V17">
            <v>34975</v>
          </cell>
          <cell r="W17">
            <v>800000</v>
          </cell>
        </row>
        <row r="18">
          <cell r="A18" t="str">
            <v/>
          </cell>
          <cell r="J18">
            <v>0</v>
          </cell>
          <cell r="W18">
            <v>0</v>
          </cell>
        </row>
        <row r="19">
          <cell r="A19" t="str">
            <v>G1013</v>
          </cell>
          <cell r="B19" t="str">
            <v>G1013 Dawson Street Gardens</v>
          </cell>
          <cell r="C19">
            <v>0</v>
          </cell>
          <cell r="D19">
            <v>19000</v>
          </cell>
          <cell r="E19">
            <v>19000</v>
          </cell>
          <cell r="F19">
            <v>19000</v>
          </cell>
          <cell r="G19">
            <v>0</v>
          </cell>
          <cell r="H19">
            <v>0</v>
          </cell>
          <cell r="J19">
            <v>0</v>
          </cell>
          <cell r="V19">
            <v>19000</v>
          </cell>
          <cell r="W19">
            <v>19000</v>
          </cell>
        </row>
        <row r="20">
          <cell r="A20" t="str">
            <v>G3013</v>
          </cell>
          <cell r="B20" t="str">
            <v>G3013 Diamond Place car park footpath extension</v>
          </cell>
          <cell r="C20">
            <v>0</v>
          </cell>
          <cell r="D20">
            <v>6324</v>
          </cell>
          <cell r="E20">
            <v>6324</v>
          </cell>
          <cell r="F20">
            <v>6324</v>
          </cell>
          <cell r="G20">
            <v>0</v>
          </cell>
          <cell r="H20">
            <v>0</v>
          </cell>
          <cell r="J20">
            <v>0</v>
          </cell>
          <cell r="V20">
            <v>6324</v>
          </cell>
          <cell r="W20">
            <v>6324</v>
          </cell>
        </row>
        <row r="21">
          <cell r="A21" t="str">
            <v>G3014</v>
          </cell>
          <cell r="B21" t="str">
            <v>G3014 East Oxford Community Association Improvements</v>
          </cell>
          <cell r="C21">
            <v>0</v>
          </cell>
          <cell r="D21">
            <v>2550</v>
          </cell>
          <cell r="E21">
            <v>2550</v>
          </cell>
          <cell r="F21">
            <v>2550</v>
          </cell>
          <cell r="G21">
            <v>0</v>
          </cell>
          <cell r="H21">
            <v>0</v>
          </cell>
          <cell r="J21">
            <v>0</v>
          </cell>
          <cell r="V21">
            <v>2550</v>
          </cell>
          <cell r="W21">
            <v>2550</v>
          </cell>
        </row>
        <row r="22">
          <cell r="A22" t="str">
            <v>G4006</v>
          </cell>
          <cell r="B22" t="str">
            <v>G4006 Florence Park CC Kitchen</v>
          </cell>
          <cell r="C22">
            <v>0</v>
          </cell>
          <cell r="D22">
            <v>1411</v>
          </cell>
          <cell r="E22">
            <v>1411</v>
          </cell>
          <cell r="F22">
            <v>1411</v>
          </cell>
          <cell r="G22">
            <v>0</v>
          </cell>
          <cell r="H22">
            <v>0</v>
          </cell>
          <cell r="J22">
            <v>0</v>
          </cell>
          <cell r="V22">
            <v>1411</v>
          </cell>
          <cell r="W22">
            <v>1411</v>
          </cell>
        </row>
        <row r="23">
          <cell r="A23" t="str">
            <v>G6010</v>
          </cell>
          <cell r="B23" t="str">
            <v>G6010 Mount Place Square Refurbishment</v>
          </cell>
          <cell r="C23">
            <v>0</v>
          </cell>
          <cell r="D23">
            <v>382.9</v>
          </cell>
          <cell r="E23">
            <v>382.9</v>
          </cell>
          <cell r="F23">
            <v>382.9</v>
          </cell>
          <cell r="G23">
            <v>0</v>
          </cell>
          <cell r="H23">
            <v>0</v>
          </cell>
          <cell r="J23">
            <v>0</v>
          </cell>
          <cell r="V23">
            <v>382.9</v>
          </cell>
          <cell r="W23">
            <v>382.9</v>
          </cell>
        </row>
        <row r="24">
          <cell r="A24" t="str">
            <v>G6011</v>
          </cell>
          <cell r="B24" t="str">
            <v>G6011 St Lukes Church Hall Extension</v>
          </cell>
          <cell r="C24">
            <v>0</v>
          </cell>
          <cell r="D24">
            <v>10000</v>
          </cell>
          <cell r="E24">
            <v>10000</v>
          </cell>
          <cell r="F24">
            <v>10000</v>
          </cell>
          <cell r="G24">
            <v>0</v>
          </cell>
          <cell r="H24">
            <v>0</v>
          </cell>
          <cell r="J24">
            <v>0</v>
          </cell>
          <cell r="V24">
            <v>10000</v>
          </cell>
          <cell r="W24">
            <v>10000</v>
          </cell>
        </row>
        <row r="25">
          <cell r="A25" t="str">
            <v>G6012</v>
          </cell>
          <cell r="B25" t="str">
            <v>G6012 South Oxford Community Centre Main Hall Replacement</v>
          </cell>
          <cell r="C25">
            <v>0</v>
          </cell>
          <cell r="D25">
            <v>9238</v>
          </cell>
          <cell r="E25">
            <v>9238</v>
          </cell>
          <cell r="F25">
            <v>9238</v>
          </cell>
          <cell r="G25">
            <v>0</v>
          </cell>
          <cell r="H25">
            <v>0</v>
          </cell>
          <cell r="J25">
            <v>0</v>
          </cell>
          <cell r="V25">
            <v>9238</v>
          </cell>
          <cell r="W25">
            <v>9238</v>
          </cell>
        </row>
        <row r="26">
          <cell r="A26" t="str">
            <v>G3015</v>
          </cell>
          <cell r="B26" t="str">
            <v>G3015 NE Marston Croft Road Recreation Ground</v>
          </cell>
          <cell r="C26">
            <v>0</v>
          </cell>
          <cell r="D26">
            <v>25000</v>
          </cell>
          <cell r="E26">
            <v>25000</v>
          </cell>
          <cell r="F26">
            <v>25000</v>
          </cell>
          <cell r="G26">
            <v>0</v>
          </cell>
          <cell r="H26">
            <v>0</v>
          </cell>
          <cell r="J26">
            <v>0</v>
          </cell>
          <cell r="V26">
            <v>25000</v>
          </cell>
          <cell r="W26">
            <v>25000</v>
          </cell>
        </row>
        <row r="27">
          <cell r="A27" t="str">
            <v>G3016</v>
          </cell>
          <cell r="B27" t="str">
            <v>G3016 Peat Moors all weather pitch</v>
          </cell>
          <cell r="C27">
            <v>0</v>
          </cell>
          <cell r="D27">
            <v>17000</v>
          </cell>
          <cell r="E27">
            <v>17000</v>
          </cell>
          <cell r="F27">
            <v>17000</v>
          </cell>
          <cell r="G27">
            <v>0</v>
          </cell>
          <cell r="H27">
            <v>0</v>
          </cell>
          <cell r="J27">
            <v>0</v>
          </cell>
          <cell r="V27">
            <v>17000</v>
          </cell>
          <cell r="W27">
            <v>17000</v>
          </cell>
        </row>
        <row r="28">
          <cell r="A28" t="str">
            <v>G3017</v>
          </cell>
          <cell r="B28" t="str">
            <v>G3017 CCTV Replacement Programme</v>
          </cell>
          <cell r="C28">
            <v>84271</v>
          </cell>
          <cell r="D28">
            <v>0</v>
          </cell>
          <cell r="E28">
            <v>84271</v>
          </cell>
          <cell r="F28">
            <v>84271</v>
          </cell>
          <cell r="G28">
            <v>0</v>
          </cell>
          <cell r="H28">
            <v>0</v>
          </cell>
          <cell r="J28">
            <v>0</v>
          </cell>
          <cell r="V28">
            <v>84271</v>
          </cell>
          <cell r="W28">
            <v>84271</v>
          </cell>
        </row>
        <row r="29">
          <cell r="A29" t="str">
            <v/>
          </cell>
        </row>
        <row r="30">
          <cell r="A30" t="str">
            <v>M5015</v>
          </cell>
          <cell r="B30" t="str">
            <v>M5015 Old Fire Station</v>
          </cell>
          <cell r="C30">
            <v>90000</v>
          </cell>
          <cell r="D30">
            <v>-12874.990000000224</v>
          </cell>
          <cell r="E30">
            <v>77125.00999999978</v>
          </cell>
          <cell r="F30">
            <v>77125</v>
          </cell>
          <cell r="G30">
            <v>36186.66</v>
          </cell>
          <cell r="H30">
            <v>0.46919494327390604</v>
          </cell>
          <cell r="J30">
            <v>36000</v>
          </cell>
          <cell r="K30">
            <v>3000</v>
          </cell>
          <cell r="L30">
            <v>25000</v>
          </cell>
          <cell r="M30">
            <v>8000</v>
          </cell>
          <cell r="N30">
            <v>10000</v>
          </cell>
          <cell r="O30">
            <v>10000</v>
          </cell>
          <cell r="P30">
            <v>10000</v>
          </cell>
          <cell r="Q30">
            <v>10000</v>
          </cell>
          <cell r="R30">
            <v>1125</v>
          </cell>
          <cell r="W30">
            <v>77125</v>
          </cell>
        </row>
        <row r="31">
          <cell r="A31" t="str">
            <v/>
          </cell>
          <cell r="J31">
            <v>0</v>
          </cell>
          <cell r="W31">
            <v>0</v>
          </cell>
        </row>
        <row r="32">
          <cell r="A32" t="str">
            <v>Commu</v>
          </cell>
          <cell r="B32" t="str">
            <v>Communities and Housing</v>
          </cell>
          <cell r="C32">
            <v>174271</v>
          </cell>
          <cell r="D32">
            <v>78030.90999999977</v>
          </cell>
          <cell r="E32">
            <v>252301.91</v>
          </cell>
          <cell r="F32">
            <v>252301.9</v>
          </cell>
          <cell r="G32">
            <v>36186.66</v>
          </cell>
          <cell r="J32">
            <v>36000</v>
          </cell>
          <cell r="K32">
            <v>3000</v>
          </cell>
          <cell r="L32">
            <v>25000</v>
          </cell>
          <cell r="M32">
            <v>8000</v>
          </cell>
          <cell r="N32">
            <v>10000</v>
          </cell>
          <cell r="O32">
            <v>10000</v>
          </cell>
          <cell r="P32">
            <v>10000</v>
          </cell>
          <cell r="Q32">
            <v>10000</v>
          </cell>
          <cell r="R32">
            <v>1125</v>
          </cell>
          <cell r="S32">
            <v>0</v>
          </cell>
          <cell r="T32">
            <v>0</v>
          </cell>
          <cell r="U32">
            <v>0</v>
          </cell>
          <cell r="V32">
            <v>175176.9</v>
          </cell>
          <cell r="W32">
            <v>252301.9</v>
          </cell>
        </row>
        <row r="33">
          <cell r="A33" t="str">
            <v/>
          </cell>
          <cell r="W33">
            <v>0</v>
          </cell>
        </row>
        <row r="34">
          <cell r="A34" t="str">
            <v>Leisu</v>
          </cell>
          <cell r="B34" t="str">
            <v>Leisure Centres</v>
          </cell>
          <cell r="W34">
            <v>0</v>
          </cell>
        </row>
        <row r="35">
          <cell r="A35" t="str">
            <v>A4808</v>
          </cell>
          <cell r="B35" t="str">
            <v>A4808 Blackbird Leys LC Improvements</v>
          </cell>
          <cell r="C35">
            <v>0</v>
          </cell>
          <cell r="D35">
            <v>128278</v>
          </cell>
          <cell r="E35">
            <v>128278</v>
          </cell>
          <cell r="F35">
            <v>128278</v>
          </cell>
          <cell r="G35">
            <v>0</v>
          </cell>
          <cell r="H35">
            <v>0</v>
          </cell>
          <cell r="J35">
            <v>0</v>
          </cell>
          <cell r="V35">
            <v>128278</v>
          </cell>
          <cell r="W35">
            <v>128278</v>
          </cell>
        </row>
        <row r="36">
          <cell r="A36" t="str">
            <v>A4807</v>
          </cell>
          <cell r="B36" t="str">
            <v>A4807 Barton Pool Improvements</v>
          </cell>
          <cell r="C36">
            <v>0</v>
          </cell>
          <cell r="D36">
            <v>0</v>
          </cell>
          <cell r="E36">
            <v>0</v>
          </cell>
          <cell r="F36">
            <v>0</v>
          </cell>
          <cell r="G36">
            <v>0</v>
          </cell>
          <cell r="H36">
            <v>0</v>
          </cell>
          <cell r="J36">
            <v>0</v>
          </cell>
          <cell r="V36">
            <v>0</v>
          </cell>
          <cell r="W36">
            <v>0</v>
          </cell>
        </row>
        <row r="37">
          <cell r="A37" t="str">
            <v>A4812</v>
          </cell>
          <cell r="B37" t="str">
            <v>A4812 Building Improvements (GF Leisure)</v>
          </cell>
          <cell r="C37">
            <v>0</v>
          </cell>
          <cell r="D37">
            <v>22684</v>
          </cell>
          <cell r="E37">
            <v>22684</v>
          </cell>
          <cell r="F37">
            <v>22684</v>
          </cell>
          <cell r="G37">
            <v>0</v>
          </cell>
          <cell r="H37">
            <v>0</v>
          </cell>
          <cell r="J37">
            <v>0</v>
          </cell>
          <cell r="V37">
            <v>22684</v>
          </cell>
          <cell r="W37">
            <v>22684</v>
          </cell>
        </row>
        <row r="38">
          <cell r="A38" t="str">
            <v>A4813</v>
          </cell>
          <cell r="B38" t="str">
            <v>A4813 Hinksey Pools main pool liner</v>
          </cell>
          <cell r="C38">
            <v>0</v>
          </cell>
          <cell r="D38">
            <v>110000</v>
          </cell>
          <cell r="E38">
            <v>110000</v>
          </cell>
          <cell r="F38">
            <v>110000</v>
          </cell>
          <cell r="G38">
            <v>110000</v>
          </cell>
          <cell r="H38">
            <v>1</v>
          </cell>
          <cell r="J38">
            <v>110000</v>
          </cell>
          <cell r="K38">
            <v>36666.666666666664</v>
          </cell>
          <cell r="L38">
            <v>36666.666666666664</v>
          </cell>
          <cell r="M38">
            <v>36666.666666666664</v>
          </cell>
          <cell r="W38">
            <v>110000</v>
          </cell>
        </row>
        <row r="39">
          <cell r="A39" t="str">
            <v>A4814</v>
          </cell>
          <cell r="B39" t="str">
            <v>A4814 Leisure Centre substantive repairs</v>
          </cell>
          <cell r="C39">
            <v>245000</v>
          </cell>
          <cell r="D39">
            <v>174640.92</v>
          </cell>
          <cell r="E39">
            <v>419640.92</v>
          </cell>
          <cell r="F39">
            <v>419641</v>
          </cell>
          <cell r="G39">
            <v>35254.57</v>
          </cell>
          <cell r="H39">
            <v>0.08401126200728717</v>
          </cell>
          <cell r="J39">
            <v>34970</v>
          </cell>
          <cell r="M39">
            <v>34970</v>
          </cell>
          <cell r="N39">
            <v>34970</v>
          </cell>
          <cell r="O39">
            <v>34970</v>
          </cell>
          <cell r="P39">
            <v>34970</v>
          </cell>
          <cell r="Q39">
            <v>34970</v>
          </cell>
          <cell r="R39">
            <v>34970</v>
          </cell>
          <cell r="S39">
            <v>34970</v>
          </cell>
          <cell r="T39">
            <v>34970</v>
          </cell>
          <cell r="U39">
            <v>69940</v>
          </cell>
          <cell r="V39">
            <v>69941</v>
          </cell>
          <cell r="W39">
            <v>419641</v>
          </cell>
        </row>
        <row r="40">
          <cell r="A40" t="str">
            <v/>
          </cell>
          <cell r="J40">
            <v>0</v>
          </cell>
          <cell r="W40">
            <v>0</v>
          </cell>
        </row>
        <row r="41">
          <cell r="A41" t="str">
            <v>Offic</v>
          </cell>
          <cell r="B41" t="str">
            <v>Offices for the Future</v>
          </cell>
          <cell r="J41">
            <v>0</v>
          </cell>
          <cell r="W41">
            <v>0</v>
          </cell>
        </row>
        <row r="42">
          <cell r="A42" t="str">
            <v>Q2000</v>
          </cell>
          <cell r="B42" t="str">
            <v>Q2000 Offices for the Future</v>
          </cell>
          <cell r="C42">
            <v>270000</v>
          </cell>
          <cell r="D42">
            <v>113346.64</v>
          </cell>
          <cell r="E42">
            <v>383346.64</v>
          </cell>
          <cell r="F42">
            <v>383347</v>
          </cell>
          <cell r="G42">
            <v>178031.58</v>
          </cell>
          <cell r="H42">
            <v>0.464413651339387</v>
          </cell>
          <cell r="J42">
            <v>176673</v>
          </cell>
          <cell r="K42">
            <v>48891</v>
          </cell>
          <cell r="L42">
            <v>63891</v>
          </cell>
          <cell r="M42">
            <v>63891</v>
          </cell>
          <cell r="N42">
            <v>142783</v>
          </cell>
          <cell r="O42">
            <v>63891</v>
          </cell>
          <cell r="W42">
            <v>383347</v>
          </cell>
        </row>
        <row r="43">
          <cell r="A43" t="str">
            <v/>
          </cell>
          <cell r="J43">
            <v>0</v>
          </cell>
          <cell r="O43">
            <v>63891</v>
          </cell>
          <cell r="W43">
            <v>63891</v>
          </cell>
        </row>
        <row r="44">
          <cell r="A44" t="str">
            <v>Commu</v>
          </cell>
          <cell r="B44" t="str">
            <v>Community Centres</v>
          </cell>
          <cell r="J44">
            <v>0</v>
          </cell>
          <cell r="W44">
            <v>0</v>
          </cell>
        </row>
        <row r="45">
          <cell r="A45" t="str">
            <v>B0022</v>
          </cell>
          <cell r="B45" t="str">
            <v>B0022 DDA East Oxford Community Centre Lift</v>
          </cell>
          <cell r="C45">
            <v>0</v>
          </cell>
          <cell r="D45">
            <v>109082.75</v>
          </cell>
          <cell r="E45">
            <v>109082.75</v>
          </cell>
          <cell r="F45">
            <v>109083</v>
          </cell>
          <cell r="G45">
            <v>0</v>
          </cell>
          <cell r="H45">
            <v>0</v>
          </cell>
          <cell r="J45">
            <v>0</v>
          </cell>
          <cell r="O45">
            <v>109083</v>
          </cell>
          <cell r="W45">
            <v>109083</v>
          </cell>
        </row>
        <row r="46">
          <cell r="A46" t="str">
            <v>B0033</v>
          </cell>
          <cell r="B46" t="str">
            <v>B0033 Community Centres</v>
          </cell>
          <cell r="C46">
            <v>143500</v>
          </cell>
          <cell r="D46">
            <v>172264.54</v>
          </cell>
          <cell r="E46">
            <v>315764.54</v>
          </cell>
          <cell r="F46">
            <v>315764</v>
          </cell>
          <cell r="G46">
            <v>52625.63</v>
          </cell>
          <cell r="H46">
            <v>0.16666127234263564</v>
          </cell>
          <cell r="J46">
            <v>52627.333333333336</v>
          </cell>
          <cell r="L46">
            <v>26313.666666666668</v>
          </cell>
          <cell r="M46">
            <v>26313.666666666668</v>
          </cell>
          <cell r="N46">
            <v>26313.666666666668</v>
          </cell>
          <cell r="O46">
            <v>26313.666666666668</v>
          </cell>
          <cell r="P46">
            <v>26313.666666666668</v>
          </cell>
          <cell r="Q46">
            <v>26313.666666666668</v>
          </cell>
          <cell r="R46">
            <v>26313.666666666668</v>
          </cell>
          <cell r="S46">
            <v>26313.666666666668</v>
          </cell>
          <cell r="T46">
            <v>26313.666666666668</v>
          </cell>
          <cell r="U46">
            <v>26314</v>
          </cell>
          <cell r="V46">
            <v>52627</v>
          </cell>
          <cell r="W46">
            <v>315764</v>
          </cell>
        </row>
        <row r="47">
          <cell r="A47" t="str">
            <v>B0034</v>
          </cell>
          <cell r="B47" t="str">
            <v>B0034 Rose Hill Community Centre</v>
          </cell>
          <cell r="C47">
            <v>149500</v>
          </cell>
          <cell r="D47">
            <v>-1500</v>
          </cell>
          <cell r="E47">
            <v>148000</v>
          </cell>
          <cell r="F47">
            <v>148000</v>
          </cell>
          <cell r="G47">
            <v>2000</v>
          </cell>
          <cell r="H47">
            <v>0.013513513513513514</v>
          </cell>
          <cell r="J47">
            <v>0</v>
          </cell>
          <cell r="V47">
            <v>148000</v>
          </cell>
          <cell r="W47">
            <v>148000</v>
          </cell>
        </row>
        <row r="48">
          <cell r="A48" t="str">
            <v/>
          </cell>
          <cell r="J48">
            <v>0</v>
          </cell>
          <cell r="W48">
            <v>0</v>
          </cell>
        </row>
        <row r="49">
          <cell r="A49" t="str">
            <v>Cover</v>
          </cell>
          <cell r="B49" t="str">
            <v>Covered Market</v>
          </cell>
          <cell r="J49">
            <v>0</v>
          </cell>
          <cell r="W49">
            <v>0</v>
          </cell>
        </row>
        <row r="50">
          <cell r="A50" t="str">
            <v>B0010</v>
          </cell>
          <cell r="B50" t="str">
            <v>B0010 Covered Market signage improvements</v>
          </cell>
          <cell r="C50">
            <v>20000</v>
          </cell>
          <cell r="D50">
            <v>22941.12</v>
          </cell>
          <cell r="E50">
            <v>42941.12</v>
          </cell>
          <cell r="F50">
            <v>42941.12</v>
          </cell>
          <cell r="G50">
            <v>0</v>
          </cell>
          <cell r="H50">
            <v>0</v>
          </cell>
          <cell r="J50">
            <v>0</v>
          </cell>
          <cell r="R50">
            <v>21470.56</v>
          </cell>
          <cell r="S50">
            <v>21470.56</v>
          </cell>
          <cell r="W50">
            <v>42941.12</v>
          </cell>
        </row>
        <row r="51">
          <cell r="A51" t="str">
            <v>B0027</v>
          </cell>
          <cell r="B51" t="str">
            <v>B0027 Covered Market - Improvements &amp; Upgrade to Roof</v>
          </cell>
          <cell r="C51">
            <v>0</v>
          </cell>
          <cell r="D51">
            <v>76061.31</v>
          </cell>
          <cell r="E51">
            <v>76061.31</v>
          </cell>
          <cell r="F51">
            <v>76061.31</v>
          </cell>
          <cell r="G51">
            <v>0</v>
          </cell>
          <cell r="H51">
            <v>0</v>
          </cell>
          <cell r="J51">
            <v>0</v>
          </cell>
          <cell r="O51">
            <v>12676.885</v>
          </cell>
          <cell r="P51">
            <v>12676.885</v>
          </cell>
          <cell r="Q51">
            <v>12676.885</v>
          </cell>
          <cell r="R51">
            <v>12676.885</v>
          </cell>
          <cell r="S51">
            <v>12676.885</v>
          </cell>
          <cell r="T51">
            <v>12676.885</v>
          </cell>
          <cell r="W51">
            <v>76061.31</v>
          </cell>
        </row>
        <row r="52">
          <cell r="A52" t="str">
            <v>B0028</v>
          </cell>
          <cell r="B52" t="str">
            <v>B0028 Covered Market - New Roof Structures to High St Entrances</v>
          </cell>
          <cell r="C52">
            <v>85000</v>
          </cell>
          <cell r="D52">
            <v>30000</v>
          </cell>
          <cell r="E52">
            <v>115000</v>
          </cell>
          <cell r="F52">
            <v>115000</v>
          </cell>
          <cell r="G52">
            <v>0</v>
          </cell>
          <cell r="H52">
            <v>0</v>
          </cell>
          <cell r="J52">
            <v>0</v>
          </cell>
          <cell r="Q52">
            <v>19166.666666666668</v>
          </cell>
          <cell r="R52">
            <v>19166.666666666668</v>
          </cell>
          <cell r="S52">
            <v>19166.666666666668</v>
          </cell>
          <cell r="T52">
            <v>19166.666666666668</v>
          </cell>
          <cell r="U52">
            <v>19166.666666666668</v>
          </cell>
          <cell r="V52">
            <v>19166.666666666668</v>
          </cell>
          <cell r="W52">
            <v>115000.00000000001</v>
          </cell>
        </row>
        <row r="53">
          <cell r="A53" t="str">
            <v>B0036</v>
          </cell>
          <cell r="B53" t="str">
            <v>B0036 Investment ~ Covered Market</v>
          </cell>
          <cell r="C53">
            <v>132500</v>
          </cell>
          <cell r="D53">
            <v>99750.77</v>
          </cell>
          <cell r="E53">
            <v>232250.77</v>
          </cell>
          <cell r="F53">
            <v>232250.77</v>
          </cell>
          <cell r="G53">
            <v>3638</v>
          </cell>
          <cell r="H53">
            <v>0.015664103072726088</v>
          </cell>
          <cell r="J53">
            <v>5000</v>
          </cell>
          <cell r="M53">
            <v>5000</v>
          </cell>
          <cell r="N53">
            <v>25250.085555555554</v>
          </cell>
          <cell r="O53">
            <v>25250.085555555554</v>
          </cell>
          <cell r="P53">
            <v>25250.085555555554</v>
          </cell>
          <cell r="Q53">
            <v>25250.085555555554</v>
          </cell>
          <cell r="R53">
            <v>25250.085555555554</v>
          </cell>
          <cell r="S53">
            <v>25250.085555555554</v>
          </cell>
          <cell r="T53">
            <v>25250.085555555554</v>
          </cell>
          <cell r="U53">
            <v>25250.085555555554</v>
          </cell>
          <cell r="V53">
            <v>25250.085555555554</v>
          </cell>
          <cell r="W53">
            <v>232250.77000000002</v>
          </cell>
        </row>
        <row r="54">
          <cell r="A54" t="str">
            <v>B0063</v>
          </cell>
          <cell r="B54" t="str">
            <v>B0063 Covered Market Replacement Sprinkler System</v>
          </cell>
          <cell r="C54">
            <v>150000</v>
          </cell>
          <cell r="D54">
            <v>0</v>
          </cell>
          <cell r="E54">
            <v>150000</v>
          </cell>
          <cell r="F54">
            <v>150000</v>
          </cell>
          <cell r="G54">
            <v>5000</v>
          </cell>
          <cell r="H54">
            <v>0.03333333333333333</v>
          </cell>
          <cell r="J54">
            <v>5000</v>
          </cell>
          <cell r="M54">
            <v>5000</v>
          </cell>
          <cell r="N54">
            <v>50000</v>
          </cell>
          <cell r="O54">
            <v>50000</v>
          </cell>
          <cell r="P54">
            <v>45000</v>
          </cell>
          <cell r="W54">
            <v>150000</v>
          </cell>
        </row>
        <row r="55">
          <cell r="A55" t="str">
            <v>B0064</v>
          </cell>
          <cell r="B55" t="str">
            <v>B0064 Covered Market - Improvements to Emergency Lighting</v>
          </cell>
          <cell r="C55">
            <v>50000</v>
          </cell>
          <cell r="D55">
            <v>0</v>
          </cell>
          <cell r="E55">
            <v>50000</v>
          </cell>
          <cell r="F55">
            <v>50000</v>
          </cell>
          <cell r="G55">
            <v>0</v>
          </cell>
          <cell r="H55">
            <v>0</v>
          </cell>
          <cell r="J55">
            <v>0</v>
          </cell>
          <cell r="P55">
            <v>50000</v>
          </cell>
          <cell r="W55">
            <v>50000</v>
          </cell>
        </row>
        <row r="56">
          <cell r="A56" t="str">
            <v>B1004</v>
          </cell>
          <cell r="B56" t="str">
            <v>B1004 Covered Market repairs/upgrading</v>
          </cell>
          <cell r="C56">
            <v>0</v>
          </cell>
          <cell r="D56">
            <v>0</v>
          </cell>
          <cell r="E56">
            <v>0</v>
          </cell>
          <cell r="F56">
            <v>0</v>
          </cell>
          <cell r="G56">
            <v>0</v>
          </cell>
          <cell r="H56">
            <v>0</v>
          </cell>
          <cell r="J56">
            <v>0</v>
          </cell>
          <cell r="W56">
            <v>0</v>
          </cell>
        </row>
        <row r="57">
          <cell r="A57" t="str">
            <v/>
          </cell>
          <cell r="J57">
            <v>0</v>
          </cell>
          <cell r="W57">
            <v>0</v>
          </cell>
        </row>
        <row r="58">
          <cell r="A58" t="str">
            <v>Inves</v>
          </cell>
          <cell r="B58" t="str">
            <v>Investment Properties</v>
          </cell>
          <cell r="J58">
            <v>0</v>
          </cell>
          <cell r="W58">
            <v>0</v>
          </cell>
        </row>
        <row r="59">
          <cell r="A59" t="str">
            <v>B0003</v>
          </cell>
          <cell r="B59" t="str">
            <v>B0003 Roof Repairs &amp; Ext Refurbishment 44-46 George St</v>
          </cell>
          <cell r="C59">
            <v>0</v>
          </cell>
          <cell r="D59">
            <v>30000</v>
          </cell>
          <cell r="E59">
            <v>30000</v>
          </cell>
          <cell r="F59">
            <v>30000</v>
          </cell>
          <cell r="G59">
            <v>0</v>
          </cell>
          <cell r="H59">
            <v>0</v>
          </cell>
          <cell r="J59">
            <v>0</v>
          </cell>
          <cell r="S59">
            <v>7500</v>
          </cell>
          <cell r="T59">
            <v>7500</v>
          </cell>
          <cell r="U59">
            <v>7500</v>
          </cell>
          <cell r="V59">
            <v>7500</v>
          </cell>
          <cell r="W59">
            <v>30000</v>
          </cell>
        </row>
        <row r="60">
          <cell r="A60" t="str">
            <v>B0040</v>
          </cell>
          <cell r="B60" t="str">
            <v>B0040 Investment ~ Broad Street</v>
          </cell>
          <cell r="C60">
            <v>167500</v>
          </cell>
          <cell r="D60">
            <v>0</v>
          </cell>
          <cell r="E60">
            <v>167500</v>
          </cell>
          <cell r="F60">
            <v>167500</v>
          </cell>
          <cell r="G60">
            <v>0</v>
          </cell>
          <cell r="H60">
            <v>0</v>
          </cell>
          <cell r="J60">
            <v>0</v>
          </cell>
          <cell r="O60">
            <v>41875</v>
          </cell>
          <cell r="P60">
            <v>41875</v>
          </cell>
          <cell r="Q60">
            <v>41875</v>
          </cell>
          <cell r="R60">
            <v>41875</v>
          </cell>
          <cell r="W60">
            <v>167500</v>
          </cell>
        </row>
        <row r="61">
          <cell r="A61" t="str">
            <v>B0041</v>
          </cell>
          <cell r="B61" t="str">
            <v>B0041 Investment - Misc City Centre Properties</v>
          </cell>
          <cell r="C61">
            <v>7000</v>
          </cell>
          <cell r="D61">
            <v>0</v>
          </cell>
          <cell r="E61">
            <v>7000</v>
          </cell>
          <cell r="F61">
            <v>7000</v>
          </cell>
          <cell r="G61">
            <v>0</v>
          </cell>
          <cell r="H61">
            <v>0</v>
          </cell>
          <cell r="J61">
            <v>0</v>
          </cell>
          <cell r="S61">
            <v>1750</v>
          </cell>
          <cell r="T61">
            <v>1750</v>
          </cell>
          <cell r="U61">
            <v>1750</v>
          </cell>
          <cell r="V61">
            <v>1750</v>
          </cell>
          <cell r="W61">
            <v>7000</v>
          </cell>
        </row>
        <row r="62">
          <cell r="A62" t="str">
            <v>B0042</v>
          </cell>
          <cell r="B62" t="str">
            <v>B0042 Investment - Gloucester Green</v>
          </cell>
          <cell r="C62">
            <v>5500</v>
          </cell>
          <cell r="D62">
            <v>0</v>
          </cell>
          <cell r="E62">
            <v>5500</v>
          </cell>
          <cell r="F62">
            <v>5500</v>
          </cell>
          <cell r="G62">
            <v>0</v>
          </cell>
          <cell r="H62">
            <v>0</v>
          </cell>
          <cell r="J62">
            <v>0</v>
          </cell>
          <cell r="S62">
            <v>1375</v>
          </cell>
          <cell r="T62">
            <v>1375</v>
          </cell>
          <cell r="U62">
            <v>1375</v>
          </cell>
          <cell r="V62">
            <v>1375</v>
          </cell>
          <cell r="W62">
            <v>5500</v>
          </cell>
        </row>
        <row r="63">
          <cell r="A63" t="str">
            <v>B0044</v>
          </cell>
          <cell r="B63" t="str">
            <v>B0044 Investment - Outer City</v>
          </cell>
          <cell r="C63">
            <v>15000</v>
          </cell>
          <cell r="D63">
            <v>0</v>
          </cell>
          <cell r="E63">
            <v>15000</v>
          </cell>
          <cell r="F63">
            <v>15000</v>
          </cell>
          <cell r="G63">
            <v>0</v>
          </cell>
          <cell r="H63">
            <v>0</v>
          </cell>
          <cell r="J63">
            <v>0</v>
          </cell>
          <cell r="S63">
            <v>3750</v>
          </cell>
          <cell r="T63">
            <v>3750</v>
          </cell>
          <cell r="U63">
            <v>3750</v>
          </cell>
          <cell r="V63">
            <v>3750</v>
          </cell>
          <cell r="W63">
            <v>15000</v>
          </cell>
        </row>
        <row r="64">
          <cell r="A64" t="str">
            <v>B0045</v>
          </cell>
          <cell r="B64" t="str">
            <v>B0045 Investment ~ St. Michael’s Street</v>
          </cell>
          <cell r="C64">
            <v>13000</v>
          </cell>
          <cell r="D64">
            <v>30000</v>
          </cell>
          <cell r="E64">
            <v>43000</v>
          </cell>
          <cell r="F64">
            <v>43000</v>
          </cell>
          <cell r="G64">
            <v>0</v>
          </cell>
          <cell r="H64">
            <v>0</v>
          </cell>
          <cell r="J64">
            <v>0</v>
          </cell>
          <cell r="S64">
            <v>10750</v>
          </cell>
          <cell r="T64">
            <v>10750</v>
          </cell>
          <cell r="U64">
            <v>10750</v>
          </cell>
          <cell r="V64">
            <v>10750</v>
          </cell>
          <cell r="W64">
            <v>43000</v>
          </cell>
        </row>
        <row r="65">
          <cell r="A65" t="str">
            <v>B0046</v>
          </cell>
          <cell r="B65" t="str">
            <v>B0046 Investment - Ship Street</v>
          </cell>
          <cell r="C65">
            <v>20000</v>
          </cell>
          <cell r="D65">
            <v>0</v>
          </cell>
          <cell r="E65">
            <v>20000</v>
          </cell>
          <cell r="F65">
            <v>20000</v>
          </cell>
          <cell r="G65">
            <v>0</v>
          </cell>
          <cell r="H65">
            <v>0</v>
          </cell>
          <cell r="J65">
            <v>0</v>
          </cell>
          <cell r="S65">
            <v>5000</v>
          </cell>
          <cell r="T65">
            <v>5000</v>
          </cell>
          <cell r="U65">
            <v>5000</v>
          </cell>
          <cell r="V65">
            <v>5000</v>
          </cell>
          <cell r="W65">
            <v>20000</v>
          </cell>
        </row>
        <row r="66">
          <cell r="A66" t="str">
            <v>B0070</v>
          </cell>
          <cell r="B66" t="str">
            <v>B0070 Ramsay House Replacement Comfort Cooling System</v>
          </cell>
          <cell r="C66">
            <v>300000</v>
          </cell>
          <cell r="D66">
            <v>0</v>
          </cell>
          <cell r="E66">
            <v>300000</v>
          </cell>
          <cell r="F66">
            <v>300000</v>
          </cell>
          <cell r="G66">
            <v>3800</v>
          </cell>
          <cell r="H66">
            <v>0.012666666666666666</v>
          </cell>
          <cell r="J66">
            <v>4000</v>
          </cell>
          <cell r="M66">
            <v>4000</v>
          </cell>
          <cell r="P66">
            <v>96000</v>
          </cell>
          <cell r="Q66">
            <v>100000</v>
          </cell>
          <cell r="R66">
            <v>100000</v>
          </cell>
          <cell r="W66">
            <v>300000</v>
          </cell>
        </row>
        <row r="67">
          <cell r="A67" t="str">
            <v/>
          </cell>
          <cell r="J67">
            <v>0</v>
          </cell>
          <cell r="W67">
            <v>0</v>
          </cell>
        </row>
        <row r="68">
          <cell r="A68" t="str">
            <v>Misce</v>
          </cell>
          <cell r="B68" t="str">
            <v>Miscellaneous Council Properties</v>
          </cell>
          <cell r="J68">
            <v>0</v>
          </cell>
          <cell r="W68">
            <v>0</v>
          </cell>
        </row>
        <row r="69">
          <cell r="A69" t="str">
            <v>B0031</v>
          </cell>
          <cell r="B69" t="str">
            <v>B0031 Miscellaneous Admin Buildings</v>
          </cell>
          <cell r="C69">
            <v>5000</v>
          </cell>
          <cell r="D69">
            <v>20000</v>
          </cell>
          <cell r="E69">
            <v>25000</v>
          </cell>
          <cell r="F69">
            <v>25000</v>
          </cell>
          <cell r="G69">
            <v>0</v>
          </cell>
          <cell r="H69">
            <v>0</v>
          </cell>
          <cell r="J69">
            <v>0</v>
          </cell>
          <cell r="P69">
            <v>25000</v>
          </cell>
          <cell r="W69">
            <v>25000</v>
          </cell>
        </row>
        <row r="70">
          <cell r="A70" t="str">
            <v>B0035</v>
          </cell>
          <cell r="B70" t="str">
            <v>B0035 Miscellaneous Civic Properties</v>
          </cell>
          <cell r="C70">
            <v>25000</v>
          </cell>
          <cell r="D70">
            <v>27218.43</v>
          </cell>
          <cell r="E70">
            <v>52218.43</v>
          </cell>
          <cell r="F70">
            <v>52218</v>
          </cell>
          <cell r="G70">
            <v>18343.3</v>
          </cell>
          <cell r="H70">
            <v>0.35128308246198625</v>
          </cell>
          <cell r="J70">
            <v>18000</v>
          </cell>
          <cell r="M70">
            <v>18000</v>
          </cell>
          <cell r="N70">
            <v>25000</v>
          </cell>
          <cell r="O70">
            <v>9218</v>
          </cell>
          <cell r="W70">
            <v>52218</v>
          </cell>
        </row>
        <row r="71">
          <cell r="A71" t="str">
            <v>B0037</v>
          </cell>
          <cell r="B71" t="str">
            <v>B0037 Car Parks</v>
          </cell>
          <cell r="C71">
            <v>80000</v>
          </cell>
          <cell r="D71">
            <v>55380</v>
          </cell>
          <cell r="E71">
            <v>135380</v>
          </cell>
          <cell r="F71">
            <v>135380</v>
          </cell>
          <cell r="G71">
            <v>370.14</v>
          </cell>
          <cell r="H71">
            <v>0.002734081843699217</v>
          </cell>
          <cell r="J71">
            <v>0</v>
          </cell>
          <cell r="N71">
            <v>22563.333333333332</v>
          </cell>
          <cell r="O71">
            <v>22563.333333333332</v>
          </cell>
          <cell r="P71">
            <v>22563.333333333332</v>
          </cell>
          <cell r="Q71">
            <v>22563.333333333332</v>
          </cell>
          <cell r="R71">
            <v>22563.333333333332</v>
          </cell>
          <cell r="S71">
            <v>22563.333333333332</v>
          </cell>
          <cell r="W71">
            <v>135380</v>
          </cell>
        </row>
        <row r="72">
          <cell r="A72" t="str">
            <v>B0039</v>
          </cell>
          <cell r="B72" t="str">
            <v>B0039 Houses and Lodges</v>
          </cell>
          <cell r="C72">
            <v>0</v>
          </cell>
          <cell r="D72">
            <v>16423.07</v>
          </cell>
          <cell r="E72">
            <v>16423.07</v>
          </cell>
          <cell r="F72">
            <v>16423.07</v>
          </cell>
          <cell r="G72">
            <v>0</v>
          </cell>
          <cell r="H72">
            <v>0</v>
          </cell>
          <cell r="J72">
            <v>0</v>
          </cell>
          <cell r="N72">
            <v>5474.356666666667</v>
          </cell>
          <cell r="O72">
            <v>5474.356666666667</v>
          </cell>
          <cell r="P72">
            <v>5474.356666666667</v>
          </cell>
          <cell r="W72">
            <v>16423.07</v>
          </cell>
        </row>
        <row r="73">
          <cell r="A73" t="str">
            <v>B0052</v>
          </cell>
          <cell r="B73" t="str">
            <v>B0052 Miscellaneous Properties</v>
          </cell>
          <cell r="C73">
            <v>75000</v>
          </cell>
          <cell r="D73">
            <v>0</v>
          </cell>
          <cell r="E73">
            <v>75000</v>
          </cell>
          <cell r="F73">
            <v>75000</v>
          </cell>
          <cell r="G73">
            <v>0</v>
          </cell>
          <cell r="H73">
            <v>0</v>
          </cell>
          <cell r="J73">
            <v>0</v>
          </cell>
          <cell r="N73">
            <v>8333.333333333334</v>
          </cell>
          <cell r="O73">
            <v>8333.333333333334</v>
          </cell>
          <cell r="P73">
            <v>8333.333333333334</v>
          </cell>
          <cell r="Q73">
            <v>8333.333333333334</v>
          </cell>
          <cell r="R73">
            <v>8333.333333333334</v>
          </cell>
          <cell r="S73">
            <v>8333.333333333334</v>
          </cell>
          <cell r="T73">
            <v>8333.333333333334</v>
          </cell>
          <cell r="U73">
            <v>8333.333333333334</v>
          </cell>
          <cell r="V73">
            <v>8333.333333333334</v>
          </cell>
          <cell r="W73">
            <v>75000</v>
          </cell>
        </row>
        <row r="74">
          <cell r="A74" t="str">
            <v>B0053</v>
          </cell>
          <cell r="B74" t="str">
            <v>B0053 Public Toilets</v>
          </cell>
          <cell r="C74">
            <v>0</v>
          </cell>
          <cell r="D74">
            <v>489.1</v>
          </cell>
          <cell r="E74">
            <v>489.1</v>
          </cell>
          <cell r="F74">
            <v>489.1</v>
          </cell>
          <cell r="G74">
            <v>0</v>
          </cell>
          <cell r="H74">
            <v>0</v>
          </cell>
          <cell r="J74">
            <v>0</v>
          </cell>
          <cell r="V74">
            <v>489.1</v>
          </cell>
          <cell r="W74">
            <v>489.1</v>
          </cell>
        </row>
        <row r="75">
          <cell r="A75" t="str">
            <v>B0055</v>
          </cell>
          <cell r="B75" t="str">
            <v>B0055 Property Surveys</v>
          </cell>
          <cell r="C75">
            <v>50000</v>
          </cell>
          <cell r="D75">
            <v>7600</v>
          </cell>
          <cell r="E75">
            <v>57600</v>
          </cell>
          <cell r="F75">
            <v>57600</v>
          </cell>
          <cell r="G75">
            <v>47150.75</v>
          </cell>
          <cell r="H75">
            <v>0.8185894097222223</v>
          </cell>
          <cell r="J75">
            <v>48000</v>
          </cell>
          <cell r="L75">
            <v>24000</v>
          </cell>
          <cell r="M75">
            <v>24000</v>
          </cell>
          <cell r="N75">
            <v>9600</v>
          </cell>
          <cell r="W75">
            <v>57600</v>
          </cell>
        </row>
        <row r="76">
          <cell r="A76" t="str">
            <v>B0059</v>
          </cell>
          <cell r="B76" t="str">
            <v>B0059 FIT Panels on Leisure Buildings</v>
          </cell>
          <cell r="C76">
            <v>0</v>
          </cell>
          <cell r="D76">
            <v>0</v>
          </cell>
          <cell r="E76">
            <v>0</v>
          </cell>
          <cell r="F76">
            <v>0</v>
          </cell>
          <cell r="G76">
            <v>1150</v>
          </cell>
          <cell r="H76">
            <v>0</v>
          </cell>
          <cell r="J76">
            <v>0</v>
          </cell>
          <cell r="W76">
            <v>0</v>
          </cell>
        </row>
        <row r="77">
          <cell r="A77" t="str">
            <v>B0060</v>
          </cell>
          <cell r="B77" t="str">
            <v>B0060 Feasibility Studies Depot Relocation</v>
          </cell>
          <cell r="C77">
            <v>200000</v>
          </cell>
          <cell r="D77">
            <v>50000</v>
          </cell>
          <cell r="E77">
            <v>250000</v>
          </cell>
          <cell r="F77">
            <v>250000</v>
          </cell>
          <cell r="G77">
            <v>0</v>
          </cell>
          <cell r="H77">
            <v>0</v>
          </cell>
          <cell r="J77">
            <v>0</v>
          </cell>
          <cell r="P77">
            <v>50000</v>
          </cell>
          <cell r="Q77">
            <v>50000</v>
          </cell>
          <cell r="S77">
            <v>50000</v>
          </cell>
          <cell r="V77">
            <v>100000</v>
          </cell>
          <cell r="W77">
            <v>250000</v>
          </cell>
        </row>
        <row r="78">
          <cell r="A78" t="str">
            <v/>
          </cell>
          <cell r="J78">
            <v>0</v>
          </cell>
          <cell r="W78">
            <v>0</v>
          </cell>
        </row>
        <row r="79">
          <cell r="A79" t="str">
            <v>Parks</v>
          </cell>
          <cell r="B79" t="str">
            <v>Parks &amp; Cemeteries</v>
          </cell>
          <cell r="J79">
            <v>0</v>
          </cell>
          <cell r="W79">
            <v>0</v>
          </cell>
        </row>
        <row r="80">
          <cell r="A80" t="str">
            <v>B0030</v>
          </cell>
          <cell r="B80" t="str">
            <v>B0030 Consolidation of parks Depot - South Park to Cutteslowe</v>
          </cell>
          <cell r="C80">
            <v>0</v>
          </cell>
          <cell r="D80">
            <v>0</v>
          </cell>
          <cell r="E80">
            <v>0</v>
          </cell>
          <cell r="F80">
            <v>0</v>
          </cell>
          <cell r="G80">
            <v>0</v>
          </cell>
          <cell r="H80">
            <v>0</v>
          </cell>
          <cell r="J80">
            <v>0</v>
          </cell>
          <cell r="W80">
            <v>0</v>
          </cell>
        </row>
        <row r="81">
          <cell r="A81" t="str">
            <v>B0048</v>
          </cell>
          <cell r="B81" t="str">
            <v>B0048 Leisure - Cemeteries</v>
          </cell>
          <cell r="C81">
            <v>13500</v>
          </cell>
          <cell r="D81">
            <v>0</v>
          </cell>
          <cell r="E81">
            <v>13500</v>
          </cell>
          <cell r="F81">
            <v>13500</v>
          </cell>
          <cell r="G81">
            <v>0</v>
          </cell>
          <cell r="H81">
            <v>0</v>
          </cell>
          <cell r="J81">
            <v>0</v>
          </cell>
          <cell r="V81">
            <v>13500</v>
          </cell>
          <cell r="W81">
            <v>13500</v>
          </cell>
        </row>
        <row r="82">
          <cell r="A82" t="str">
            <v>B0050</v>
          </cell>
          <cell r="B82" t="str">
            <v>B0050 Leisure ~ Depots</v>
          </cell>
          <cell r="C82">
            <v>65000</v>
          </cell>
          <cell r="D82">
            <v>9000</v>
          </cell>
          <cell r="E82">
            <v>74000</v>
          </cell>
          <cell r="F82">
            <v>74000</v>
          </cell>
          <cell r="G82">
            <v>2746.93</v>
          </cell>
          <cell r="H82">
            <v>0.037120675675675674</v>
          </cell>
          <cell r="J82">
            <v>3000</v>
          </cell>
          <cell r="M82">
            <v>3000</v>
          </cell>
          <cell r="N82">
            <v>11833.333333333334</v>
          </cell>
          <cell r="O82">
            <v>11833.333333333334</v>
          </cell>
          <cell r="P82">
            <v>11833.333333333334</v>
          </cell>
          <cell r="Q82">
            <v>11833.333333333334</v>
          </cell>
          <cell r="R82">
            <v>11833.333333333334</v>
          </cell>
          <cell r="S82">
            <v>11833.333333333334</v>
          </cell>
          <cell r="W82">
            <v>74000</v>
          </cell>
        </row>
        <row r="83">
          <cell r="A83" t="str">
            <v>B0051</v>
          </cell>
          <cell r="B83" t="str">
            <v>B0051 Leisure - Pavilions</v>
          </cell>
          <cell r="C83">
            <v>110500</v>
          </cell>
          <cell r="D83">
            <v>0</v>
          </cell>
          <cell r="E83">
            <v>110500</v>
          </cell>
          <cell r="F83">
            <v>110500</v>
          </cell>
          <cell r="G83">
            <v>0</v>
          </cell>
          <cell r="H83">
            <v>0</v>
          </cell>
          <cell r="J83">
            <v>0</v>
          </cell>
          <cell r="V83">
            <v>110500</v>
          </cell>
          <cell r="W83">
            <v>110500</v>
          </cell>
        </row>
        <row r="84">
          <cell r="A84" t="str">
            <v>B0065</v>
          </cell>
          <cell r="B84" t="str">
            <v>B0065 Parks &amp; Cemetery - Masonry Walls &amp; Path Improvements</v>
          </cell>
          <cell r="C84">
            <v>40000</v>
          </cell>
          <cell r="D84">
            <v>0</v>
          </cell>
          <cell r="E84">
            <v>40000</v>
          </cell>
          <cell r="F84">
            <v>40000</v>
          </cell>
          <cell r="G84">
            <v>6896</v>
          </cell>
          <cell r="H84">
            <v>0.1724</v>
          </cell>
          <cell r="J84">
            <v>7000</v>
          </cell>
          <cell r="L84">
            <v>3500</v>
          </cell>
          <cell r="M84">
            <v>3500</v>
          </cell>
          <cell r="N84">
            <v>4000</v>
          </cell>
          <cell r="O84">
            <v>4000</v>
          </cell>
          <cell r="P84">
            <v>5000</v>
          </cell>
          <cell r="Q84">
            <v>5000</v>
          </cell>
          <cell r="R84">
            <v>5000</v>
          </cell>
          <cell r="S84">
            <v>5000</v>
          </cell>
          <cell r="T84">
            <v>5000</v>
          </cell>
          <cell r="W84">
            <v>40000</v>
          </cell>
        </row>
        <row r="85">
          <cell r="A85" t="str">
            <v>B0067</v>
          </cell>
          <cell r="B85" t="str">
            <v>B0067 Fencing Repairs across the City</v>
          </cell>
          <cell r="C85">
            <v>150000</v>
          </cell>
          <cell r="D85">
            <v>0</v>
          </cell>
          <cell r="E85">
            <v>150000</v>
          </cell>
          <cell r="F85">
            <v>150000</v>
          </cell>
          <cell r="G85">
            <v>0</v>
          </cell>
          <cell r="H85">
            <v>0</v>
          </cell>
          <cell r="J85">
            <v>0</v>
          </cell>
          <cell r="P85">
            <v>25000</v>
          </cell>
          <cell r="Q85">
            <v>25000</v>
          </cell>
          <cell r="R85">
            <v>25000</v>
          </cell>
          <cell r="S85">
            <v>25000</v>
          </cell>
          <cell r="T85">
            <v>25000</v>
          </cell>
          <cell r="V85">
            <v>25000</v>
          </cell>
          <cell r="W85">
            <v>150000</v>
          </cell>
        </row>
        <row r="86">
          <cell r="A86" t="str">
            <v>B9202</v>
          </cell>
          <cell r="B86" t="str">
            <v>B9202 Parks properties (H&amp;S works)</v>
          </cell>
          <cell r="C86">
            <v>36648</v>
          </cell>
          <cell r="D86">
            <v>0</v>
          </cell>
          <cell r="E86">
            <v>36648</v>
          </cell>
          <cell r="F86">
            <v>36648</v>
          </cell>
          <cell r="G86">
            <v>0</v>
          </cell>
          <cell r="H86">
            <v>0</v>
          </cell>
          <cell r="J86">
            <v>0</v>
          </cell>
          <cell r="N86">
            <v>12216</v>
          </cell>
          <cell r="O86">
            <v>12216</v>
          </cell>
          <cell r="P86">
            <v>12216</v>
          </cell>
          <cell r="W86">
            <v>36648</v>
          </cell>
        </row>
        <row r="87">
          <cell r="A87" t="str">
            <v>Cemet</v>
          </cell>
          <cell r="B87" t="str">
            <v>Cemetery Development</v>
          </cell>
          <cell r="C87">
            <v>15000</v>
          </cell>
          <cell r="D87">
            <v>0</v>
          </cell>
          <cell r="E87">
            <v>15000</v>
          </cell>
          <cell r="F87">
            <v>15000</v>
          </cell>
          <cell r="G87">
            <v>0</v>
          </cell>
          <cell r="H87">
            <v>0</v>
          </cell>
          <cell r="J87">
            <v>0</v>
          </cell>
          <cell r="V87">
            <v>15000</v>
          </cell>
          <cell r="W87">
            <v>15000</v>
          </cell>
        </row>
        <row r="88">
          <cell r="A88" t="str">
            <v/>
          </cell>
          <cell r="J88">
            <v>0</v>
          </cell>
          <cell r="W88">
            <v>0</v>
          </cell>
        </row>
        <row r="89">
          <cell r="A89" t="str">
            <v>Town </v>
          </cell>
          <cell r="B89" t="str">
            <v>Town Hall</v>
          </cell>
          <cell r="J89">
            <v>0</v>
          </cell>
          <cell r="W89">
            <v>0</v>
          </cell>
        </row>
        <row r="90">
          <cell r="A90" t="str">
            <v>B0054</v>
          </cell>
          <cell r="B90" t="str">
            <v>B0054 Town Hall</v>
          </cell>
          <cell r="C90">
            <v>677500</v>
          </cell>
          <cell r="D90">
            <v>94000</v>
          </cell>
          <cell r="E90">
            <v>795852</v>
          </cell>
          <cell r="F90">
            <v>795852</v>
          </cell>
          <cell r="G90">
            <v>50724.67</v>
          </cell>
          <cell r="H90">
            <v>0.06373631026874343</v>
          </cell>
          <cell r="J90">
            <v>50000</v>
          </cell>
          <cell r="L90">
            <v>25000</v>
          </cell>
          <cell r="M90">
            <v>25000</v>
          </cell>
          <cell r="N90">
            <v>50000</v>
          </cell>
          <cell r="O90">
            <v>50000</v>
          </cell>
          <cell r="P90">
            <v>50000</v>
          </cell>
          <cell r="Q90">
            <v>50000</v>
          </cell>
          <cell r="R90">
            <v>50000</v>
          </cell>
          <cell r="S90">
            <v>50000</v>
          </cell>
          <cell r="T90">
            <v>50000</v>
          </cell>
          <cell r="U90">
            <v>50000</v>
          </cell>
          <cell r="V90">
            <v>345852</v>
          </cell>
          <cell r="W90">
            <v>795852</v>
          </cell>
        </row>
        <row r="91">
          <cell r="A91" t="str">
            <v>B0056</v>
          </cell>
          <cell r="B91" t="str">
            <v>B0056 City Centre Office Security </v>
          </cell>
          <cell r="C91">
            <v>0</v>
          </cell>
          <cell r="D91">
            <v>75903.93</v>
          </cell>
          <cell r="E91">
            <v>75903.93</v>
          </cell>
          <cell r="F91">
            <v>75904</v>
          </cell>
          <cell r="G91">
            <v>5319.45</v>
          </cell>
          <cell r="H91">
            <v>0.07008128688870152</v>
          </cell>
          <cell r="J91">
            <v>5000</v>
          </cell>
          <cell r="M91">
            <v>5000</v>
          </cell>
          <cell r="N91">
            <v>25000</v>
          </cell>
          <cell r="O91">
            <v>25000</v>
          </cell>
          <cell r="P91">
            <v>20904</v>
          </cell>
          <cell r="W91">
            <v>75904</v>
          </cell>
        </row>
        <row r="92">
          <cell r="A92" t="str">
            <v>B0057</v>
          </cell>
          <cell r="B92" t="str">
            <v>B0057- Town Hall Fire Alarm</v>
          </cell>
          <cell r="C92">
            <v>100000</v>
          </cell>
          <cell r="D92">
            <v>95000</v>
          </cell>
          <cell r="E92">
            <v>195000</v>
          </cell>
          <cell r="F92">
            <v>195000</v>
          </cell>
          <cell r="G92">
            <v>114609.65</v>
          </cell>
          <cell r="H92">
            <v>0.5877417948717948</v>
          </cell>
          <cell r="J92">
            <v>116000</v>
          </cell>
          <cell r="L92">
            <v>115000</v>
          </cell>
          <cell r="M92">
            <v>1000</v>
          </cell>
          <cell r="N92">
            <v>79000</v>
          </cell>
          <cell r="W92">
            <v>195000</v>
          </cell>
        </row>
        <row r="93">
          <cell r="A93" t="str">
            <v>B0068</v>
          </cell>
          <cell r="B93" t="str">
            <v>B0068 Town Hall - Conference System Refurbishment</v>
          </cell>
          <cell r="C93">
            <v>400000</v>
          </cell>
          <cell r="D93">
            <v>0</v>
          </cell>
          <cell r="E93">
            <v>400000</v>
          </cell>
          <cell r="F93">
            <v>400000</v>
          </cell>
          <cell r="G93">
            <v>22126.5</v>
          </cell>
          <cell r="H93">
            <v>0.05531625</v>
          </cell>
          <cell r="J93">
            <v>22000</v>
          </cell>
          <cell r="M93">
            <v>22000</v>
          </cell>
          <cell r="N93">
            <v>40000</v>
          </cell>
          <cell r="O93">
            <v>40000</v>
          </cell>
          <cell r="P93">
            <v>40000</v>
          </cell>
          <cell r="Q93">
            <v>40000</v>
          </cell>
          <cell r="R93">
            <v>40000</v>
          </cell>
          <cell r="S93">
            <v>40000</v>
          </cell>
          <cell r="T93">
            <v>40000</v>
          </cell>
          <cell r="U93">
            <v>40000</v>
          </cell>
          <cell r="V93">
            <v>58000</v>
          </cell>
          <cell r="W93">
            <v>400000</v>
          </cell>
        </row>
        <row r="94">
          <cell r="A94" t="str">
            <v/>
          </cell>
          <cell r="J94">
            <v>0</v>
          </cell>
          <cell r="W94">
            <v>0</v>
          </cell>
        </row>
        <row r="95">
          <cell r="A95" t="str">
            <v>Budge</v>
          </cell>
          <cell r="B95" t="str">
            <v>Budget Approved for Future Years - To  be allocated</v>
          </cell>
          <cell r="J95">
            <v>0</v>
          </cell>
          <cell r="W95">
            <v>0</v>
          </cell>
        </row>
        <row r="96">
          <cell r="A96" t="str">
            <v>Refur</v>
          </cell>
          <cell r="B96" t="str">
            <v>Refurbishment of Council Buildings</v>
          </cell>
          <cell r="C96">
            <v>24352</v>
          </cell>
          <cell r="D96">
            <v>0</v>
          </cell>
          <cell r="E96">
            <v>0</v>
          </cell>
          <cell r="F96">
            <v>0</v>
          </cell>
          <cell r="G96">
            <v>0</v>
          </cell>
          <cell r="H96">
            <v>0</v>
          </cell>
          <cell r="J96">
            <v>0</v>
          </cell>
          <cell r="W96">
            <v>0</v>
          </cell>
        </row>
        <row r="97">
          <cell r="A97" t="str">
            <v/>
          </cell>
          <cell r="J97">
            <v>0</v>
          </cell>
          <cell r="W97">
            <v>0</v>
          </cell>
        </row>
        <row r="98">
          <cell r="A98" t="str">
            <v>Corpo</v>
          </cell>
          <cell r="B98" t="str">
            <v>Corporate Assets</v>
          </cell>
          <cell r="C98">
            <v>3841000</v>
          </cell>
          <cell r="D98">
            <v>1568564.58</v>
          </cell>
          <cell r="E98">
            <v>5409564.58</v>
          </cell>
          <cell r="F98">
            <v>5409564.37</v>
          </cell>
          <cell r="G98">
            <v>659787.17</v>
          </cell>
          <cell r="J98">
            <v>657270.3333333333</v>
          </cell>
          <cell r="K98">
            <v>85557.66666666666</v>
          </cell>
          <cell r="L98">
            <v>294371.3333333333</v>
          </cell>
          <cell r="M98">
            <v>277341.3333333333</v>
          </cell>
          <cell r="N98">
            <v>572337.1088888888</v>
          </cell>
          <cell r="O98">
            <v>616588.9938888889</v>
          </cell>
          <cell r="P98">
            <v>608409.9938888889</v>
          </cell>
          <cell r="Q98">
            <v>472982.30388888885</v>
          </cell>
          <cell r="R98">
            <v>444452.8638888888</v>
          </cell>
          <cell r="S98">
            <v>382702.8638888889</v>
          </cell>
          <cell r="T98">
            <v>276835.6372222222</v>
          </cell>
          <cell r="U98">
            <v>269129.08555555553</v>
          </cell>
          <cell r="V98">
            <v>1172746.1855555554</v>
          </cell>
          <cell r="W98">
            <v>5473455.37</v>
          </cell>
        </row>
        <row r="99">
          <cell r="A99" t="str">
            <v/>
          </cell>
          <cell r="W99">
            <v>0</v>
          </cell>
        </row>
        <row r="100">
          <cell r="A100" t="str">
            <v>C3041</v>
          </cell>
          <cell r="B100" t="str">
            <v>C3041 New server for telephone system</v>
          </cell>
          <cell r="C100">
            <v>0</v>
          </cell>
          <cell r="D100">
            <v>11288</v>
          </cell>
          <cell r="E100">
            <v>11288</v>
          </cell>
          <cell r="F100">
            <v>11288</v>
          </cell>
          <cell r="G100">
            <v>0</v>
          </cell>
          <cell r="H100">
            <v>0</v>
          </cell>
          <cell r="J100">
            <v>0</v>
          </cell>
          <cell r="V100">
            <v>11288</v>
          </cell>
          <cell r="W100">
            <v>11288</v>
          </cell>
        </row>
        <row r="101">
          <cell r="A101" t="str">
            <v>C3042</v>
          </cell>
          <cell r="B101" t="str">
            <v>C3042 Customer First Programme</v>
          </cell>
          <cell r="C101">
            <v>0</v>
          </cell>
          <cell r="D101">
            <v>115669.88</v>
          </cell>
          <cell r="E101">
            <v>115669.88</v>
          </cell>
          <cell r="F101">
            <v>115669.88</v>
          </cell>
          <cell r="G101">
            <v>0</v>
          </cell>
          <cell r="H101">
            <v>0</v>
          </cell>
          <cell r="J101">
            <v>0</v>
          </cell>
          <cell r="V101">
            <v>115669.88</v>
          </cell>
          <cell r="W101">
            <v>115669.88</v>
          </cell>
        </row>
        <row r="102">
          <cell r="A102" t="str">
            <v/>
          </cell>
          <cell r="J102">
            <v>0</v>
          </cell>
          <cell r="W102">
            <v>0</v>
          </cell>
        </row>
        <row r="103">
          <cell r="A103" t="str">
            <v>Custo</v>
          </cell>
          <cell r="B103" t="str">
            <v>Customer Services</v>
          </cell>
          <cell r="C103">
            <v>0</v>
          </cell>
          <cell r="D103">
            <v>126957.88</v>
          </cell>
          <cell r="E103">
            <v>126957.88</v>
          </cell>
          <cell r="F103">
            <v>126957.88</v>
          </cell>
          <cell r="G103">
            <v>0</v>
          </cell>
          <cell r="J103">
            <v>0</v>
          </cell>
          <cell r="K103">
            <v>0</v>
          </cell>
          <cell r="L103">
            <v>0</v>
          </cell>
          <cell r="M103">
            <v>0</v>
          </cell>
          <cell r="N103">
            <v>0</v>
          </cell>
          <cell r="O103">
            <v>0</v>
          </cell>
          <cell r="P103">
            <v>0</v>
          </cell>
          <cell r="Q103">
            <v>0</v>
          </cell>
          <cell r="R103">
            <v>0</v>
          </cell>
          <cell r="S103">
            <v>0</v>
          </cell>
          <cell r="T103">
            <v>0</v>
          </cell>
          <cell r="U103">
            <v>0</v>
          </cell>
          <cell r="V103">
            <v>126957.88</v>
          </cell>
          <cell r="W103">
            <v>126957.88</v>
          </cell>
        </row>
        <row r="104">
          <cell r="A104" t="str">
            <v/>
          </cell>
          <cell r="W104">
            <v>0</v>
          </cell>
        </row>
        <row r="105">
          <cell r="A105" t="str">
            <v>A1300</v>
          </cell>
          <cell r="B105" t="str">
            <v>A1300 Playground Refurbishment</v>
          </cell>
          <cell r="C105">
            <v>250000</v>
          </cell>
          <cell r="D105">
            <v>164797.12</v>
          </cell>
          <cell r="E105">
            <v>414797.12</v>
          </cell>
          <cell r="F105">
            <v>414797</v>
          </cell>
          <cell r="G105">
            <v>175769.82</v>
          </cell>
          <cell r="H105">
            <v>0.4237490145782154</v>
          </cell>
          <cell r="J105">
            <v>180000</v>
          </cell>
          <cell r="K105">
            <v>60000</v>
          </cell>
          <cell r="L105">
            <v>60000</v>
          </cell>
          <cell r="M105">
            <v>60000</v>
          </cell>
          <cell r="N105">
            <v>60000</v>
          </cell>
          <cell r="O105">
            <v>60000</v>
          </cell>
          <cell r="P105">
            <v>60000</v>
          </cell>
          <cell r="Q105">
            <v>54797</v>
          </cell>
          <cell r="W105">
            <v>414797</v>
          </cell>
        </row>
        <row r="106">
          <cell r="A106" t="str">
            <v>A1301</v>
          </cell>
          <cell r="B106" t="str">
            <v>A1301 Play Barton</v>
          </cell>
          <cell r="C106">
            <v>0</v>
          </cell>
          <cell r="D106">
            <v>113537.96</v>
          </cell>
          <cell r="E106">
            <v>113537.96</v>
          </cell>
          <cell r="F106">
            <v>113538</v>
          </cell>
          <cell r="G106">
            <v>0</v>
          </cell>
          <cell r="H106">
            <v>0</v>
          </cell>
          <cell r="J106">
            <v>0</v>
          </cell>
          <cell r="R106">
            <v>22707.6</v>
          </cell>
          <cell r="S106">
            <v>22707.6</v>
          </cell>
          <cell r="T106">
            <v>22707.6</v>
          </cell>
          <cell r="U106">
            <v>22707.6</v>
          </cell>
          <cell r="V106">
            <v>22707.6</v>
          </cell>
          <cell r="W106">
            <v>113538</v>
          </cell>
        </row>
        <row r="107">
          <cell r="A107" t="str">
            <v/>
          </cell>
          <cell r="J107">
            <v>0</v>
          </cell>
          <cell r="W107">
            <v>0</v>
          </cell>
        </row>
        <row r="108">
          <cell r="A108" t="str">
            <v>A4810</v>
          </cell>
          <cell r="B108" t="str">
            <v>A4810 New Build Completion Pool</v>
          </cell>
          <cell r="C108">
            <v>6938071</v>
          </cell>
          <cell r="D108">
            <v>644182.98</v>
          </cell>
          <cell r="E108">
            <v>7582253.98</v>
          </cell>
          <cell r="F108">
            <v>7582253.98</v>
          </cell>
          <cell r="G108">
            <v>0</v>
          </cell>
          <cell r="H108">
            <v>0</v>
          </cell>
          <cell r="J108">
            <v>0</v>
          </cell>
          <cell r="W108">
            <v>7582253.98</v>
          </cell>
        </row>
        <row r="109">
          <cell r="A109" t="str">
            <v/>
          </cell>
          <cell r="J109">
            <v>0</v>
          </cell>
          <cell r="W109">
            <v>0</v>
          </cell>
        </row>
        <row r="110">
          <cell r="A110" t="str">
            <v>Z3008</v>
          </cell>
          <cell r="B110" t="str">
            <v>Z3008 Contribution to Skate Park</v>
          </cell>
          <cell r="C110">
            <v>0</v>
          </cell>
          <cell r="D110">
            <v>50000</v>
          </cell>
          <cell r="E110">
            <v>50000</v>
          </cell>
          <cell r="F110">
            <v>50000</v>
          </cell>
          <cell r="G110">
            <v>0</v>
          </cell>
          <cell r="H110">
            <v>0</v>
          </cell>
          <cell r="J110">
            <v>0</v>
          </cell>
          <cell r="V110">
            <v>50000</v>
          </cell>
          <cell r="W110">
            <v>50000</v>
          </cell>
        </row>
        <row r="111">
          <cell r="A111" t="str">
            <v>Z3010</v>
          </cell>
          <cell r="B111" t="str">
            <v>Z3010 Rosehill/Iffley Play Sites</v>
          </cell>
          <cell r="C111">
            <v>0</v>
          </cell>
          <cell r="D111">
            <v>38000</v>
          </cell>
          <cell r="E111">
            <v>38000</v>
          </cell>
          <cell r="F111">
            <v>38000</v>
          </cell>
          <cell r="G111">
            <v>0</v>
          </cell>
          <cell r="H111">
            <v>0</v>
          </cell>
          <cell r="J111">
            <v>0</v>
          </cell>
          <cell r="V111">
            <v>38000</v>
          </cell>
          <cell r="W111">
            <v>38000</v>
          </cell>
        </row>
        <row r="112">
          <cell r="A112" t="str">
            <v/>
          </cell>
          <cell r="J112">
            <v>0</v>
          </cell>
          <cell r="W112">
            <v>0</v>
          </cell>
        </row>
        <row r="113">
          <cell r="A113" t="str">
            <v>A4815</v>
          </cell>
          <cell r="B113" t="str">
            <v>A4815 Leisure Centre Improvement Work</v>
          </cell>
          <cell r="C113">
            <v>700000</v>
          </cell>
          <cell r="D113">
            <v>0</v>
          </cell>
          <cell r="E113">
            <v>700000</v>
          </cell>
          <cell r="F113">
            <v>700000</v>
          </cell>
          <cell r="G113">
            <v>0</v>
          </cell>
          <cell r="H113">
            <v>0</v>
          </cell>
          <cell r="J113">
            <v>0</v>
          </cell>
          <cell r="V113">
            <v>700000</v>
          </cell>
          <cell r="W113">
            <v>700000</v>
          </cell>
        </row>
        <row r="114">
          <cell r="A114" t="str">
            <v>A4817</v>
          </cell>
          <cell r="B114" t="str">
            <v>A4817 Develop new burial space</v>
          </cell>
          <cell r="C114">
            <v>0</v>
          </cell>
          <cell r="D114">
            <v>0</v>
          </cell>
          <cell r="E114">
            <v>0</v>
          </cell>
          <cell r="F114">
            <v>0</v>
          </cell>
          <cell r="G114">
            <v>0</v>
          </cell>
          <cell r="H114">
            <v>0</v>
          </cell>
          <cell r="J114">
            <v>0</v>
          </cell>
          <cell r="W114">
            <v>0</v>
          </cell>
        </row>
        <row r="115">
          <cell r="A115" t="str">
            <v>A4818</v>
          </cell>
          <cell r="B115" t="str">
            <v>A4818 Lye Valley &amp; Chiswell Valley Walkways</v>
          </cell>
          <cell r="C115">
            <v>62000</v>
          </cell>
          <cell r="D115">
            <v>0</v>
          </cell>
          <cell r="E115">
            <v>62000</v>
          </cell>
          <cell r="F115">
            <v>62000</v>
          </cell>
          <cell r="G115">
            <v>0</v>
          </cell>
          <cell r="H115">
            <v>0</v>
          </cell>
          <cell r="J115">
            <v>0</v>
          </cell>
          <cell r="N115">
            <v>6888.888888888889</v>
          </cell>
          <cell r="O115">
            <v>6888.888888888889</v>
          </cell>
          <cell r="P115">
            <v>6888.888888888889</v>
          </cell>
          <cell r="Q115">
            <v>6888.888888888889</v>
          </cell>
          <cell r="R115">
            <v>6888.888888888889</v>
          </cell>
          <cell r="S115">
            <v>6888.888888888889</v>
          </cell>
          <cell r="T115">
            <v>6888.888888888889</v>
          </cell>
          <cell r="U115">
            <v>6888.888888888889</v>
          </cell>
          <cell r="V115">
            <v>6888.888888888889</v>
          </cell>
          <cell r="W115">
            <v>62000.00000000001</v>
          </cell>
        </row>
        <row r="116">
          <cell r="A116" t="str">
            <v>A4816</v>
          </cell>
          <cell r="B116" t="str">
            <v>A4816 Sports Pavilions</v>
          </cell>
          <cell r="C116">
            <v>450000</v>
          </cell>
          <cell r="D116">
            <v>0</v>
          </cell>
          <cell r="E116">
            <v>450000</v>
          </cell>
          <cell r="F116">
            <v>450000</v>
          </cell>
          <cell r="G116">
            <v>0</v>
          </cell>
          <cell r="H116">
            <v>0</v>
          </cell>
          <cell r="J116">
            <v>0</v>
          </cell>
          <cell r="V116">
            <v>450000</v>
          </cell>
          <cell r="W116">
            <v>450000</v>
          </cell>
        </row>
        <row r="117">
          <cell r="A117" t="str">
            <v>A4819</v>
          </cell>
          <cell r="B117" t="str">
            <v>A4819 Rose Hill Cemetery Water Leak</v>
          </cell>
          <cell r="C117">
            <v>8000</v>
          </cell>
          <cell r="D117">
            <v>0</v>
          </cell>
          <cell r="E117">
            <v>8000</v>
          </cell>
          <cell r="F117">
            <v>8000</v>
          </cell>
          <cell r="G117">
            <v>0</v>
          </cell>
          <cell r="H117">
            <v>0</v>
          </cell>
          <cell r="J117">
            <v>0</v>
          </cell>
          <cell r="V117">
            <v>8000</v>
          </cell>
          <cell r="W117">
            <v>8000</v>
          </cell>
        </row>
        <row r="118">
          <cell r="A118" t="str">
            <v>A4820</v>
          </cell>
          <cell r="B118" t="str">
            <v>A4820 Upgrade Existing Tennis Courts</v>
          </cell>
          <cell r="C118">
            <v>50000</v>
          </cell>
          <cell r="D118">
            <v>0</v>
          </cell>
          <cell r="E118">
            <v>50000</v>
          </cell>
          <cell r="F118">
            <v>50000</v>
          </cell>
          <cell r="G118">
            <v>0</v>
          </cell>
          <cell r="H118">
            <v>0</v>
          </cell>
          <cell r="J118">
            <v>0</v>
          </cell>
          <cell r="Q118">
            <v>50000</v>
          </cell>
          <cell r="W118">
            <v>50000</v>
          </cell>
        </row>
        <row r="119">
          <cell r="A119" t="str">
            <v>A4821</v>
          </cell>
          <cell r="B119" t="str">
            <v>A4821 Upgrade Existing  Multi-Use Games Area</v>
          </cell>
          <cell r="C119">
            <v>76000</v>
          </cell>
          <cell r="D119">
            <v>0</v>
          </cell>
          <cell r="E119">
            <v>76000</v>
          </cell>
          <cell r="F119">
            <v>76000</v>
          </cell>
          <cell r="G119">
            <v>0</v>
          </cell>
          <cell r="H119">
            <v>0</v>
          </cell>
          <cell r="J119">
            <v>0</v>
          </cell>
          <cell r="Q119">
            <v>76000</v>
          </cell>
          <cell r="W119">
            <v>76000</v>
          </cell>
        </row>
        <row r="120">
          <cell r="A120" t="str">
            <v>A4822</v>
          </cell>
          <cell r="B120" t="str">
            <v>A4822 Recycling &amp; Bin Improvement (City Parks)</v>
          </cell>
          <cell r="C120">
            <v>38000</v>
          </cell>
          <cell r="D120">
            <v>0</v>
          </cell>
          <cell r="E120">
            <v>38000</v>
          </cell>
          <cell r="F120">
            <v>38000</v>
          </cell>
          <cell r="G120">
            <v>0</v>
          </cell>
          <cell r="H120">
            <v>0</v>
          </cell>
          <cell r="J120">
            <v>0</v>
          </cell>
          <cell r="Q120">
            <v>38000</v>
          </cell>
          <cell r="W120">
            <v>38000</v>
          </cell>
        </row>
        <row r="121">
          <cell r="A121" t="str">
            <v>A4823</v>
          </cell>
          <cell r="B121" t="str">
            <v>A4823 Cycle Oxford</v>
          </cell>
          <cell r="C121">
            <v>100000</v>
          </cell>
          <cell r="D121">
            <v>0</v>
          </cell>
          <cell r="E121">
            <v>100000</v>
          </cell>
          <cell r="F121">
            <v>100000</v>
          </cell>
          <cell r="G121">
            <v>0</v>
          </cell>
          <cell r="H121">
            <v>0</v>
          </cell>
          <cell r="J121">
            <v>0</v>
          </cell>
          <cell r="Q121">
            <v>16666.666666666668</v>
          </cell>
          <cell r="R121">
            <v>16666.666666666668</v>
          </cell>
          <cell r="S121">
            <v>16666.666666666668</v>
          </cell>
          <cell r="T121">
            <v>16666.666666666668</v>
          </cell>
          <cell r="U121">
            <v>16666.666666666668</v>
          </cell>
          <cell r="V121">
            <v>16666.666666666668</v>
          </cell>
          <cell r="W121">
            <v>100000.00000000001</v>
          </cell>
        </row>
        <row r="122">
          <cell r="A122" t="str">
            <v/>
          </cell>
          <cell r="J122">
            <v>0</v>
          </cell>
          <cell r="W122">
            <v>0</v>
          </cell>
        </row>
        <row r="123">
          <cell r="A123" t="str">
            <v>City </v>
          </cell>
          <cell r="B123" t="str">
            <v>City Leisure</v>
          </cell>
          <cell r="C123">
            <v>8672071</v>
          </cell>
          <cell r="D123">
            <v>1010518.06</v>
          </cell>
          <cell r="E123">
            <v>9682589.06</v>
          </cell>
          <cell r="F123">
            <v>9682589.06</v>
          </cell>
          <cell r="G123">
            <v>175769.82</v>
          </cell>
          <cell r="J123">
            <v>180000</v>
          </cell>
          <cell r="K123">
            <v>60000</v>
          </cell>
          <cell r="L123">
            <v>60000</v>
          </cell>
          <cell r="M123">
            <v>60000</v>
          </cell>
          <cell r="N123">
            <v>66888.88888888889</v>
          </cell>
          <cell r="O123">
            <v>66888.88888888889</v>
          </cell>
          <cell r="P123">
            <v>66888.88888888889</v>
          </cell>
          <cell r="Q123">
            <v>242352.55555555553</v>
          </cell>
          <cell r="R123">
            <v>46263.15555555555</v>
          </cell>
          <cell r="S123">
            <v>46263.15555555555</v>
          </cell>
          <cell r="T123">
            <v>46263.15555555555</v>
          </cell>
          <cell r="U123">
            <v>46263.15555555555</v>
          </cell>
          <cell r="V123">
            <v>1292263.1555555556</v>
          </cell>
          <cell r="W123">
            <v>9682588.98</v>
          </cell>
        </row>
        <row r="124">
          <cell r="A124" t="str">
            <v/>
          </cell>
        </row>
        <row r="125">
          <cell r="A125" t="str">
            <v>F0011</v>
          </cell>
          <cell r="B125" t="str">
            <v>F0011 Pay &amp; Display Parking in the Car Parks</v>
          </cell>
          <cell r="C125">
            <v>84000</v>
          </cell>
          <cell r="D125">
            <v>0</v>
          </cell>
          <cell r="E125">
            <v>84000</v>
          </cell>
          <cell r="F125">
            <v>84000</v>
          </cell>
          <cell r="G125">
            <v>0</v>
          </cell>
          <cell r="H125">
            <v>0</v>
          </cell>
          <cell r="J125">
            <v>0</v>
          </cell>
          <cell r="V125">
            <v>84000</v>
          </cell>
          <cell r="W125">
            <v>84000</v>
          </cell>
        </row>
        <row r="126">
          <cell r="A126" t="str">
            <v>F0012</v>
          </cell>
          <cell r="B126" t="str">
            <v>F0012 P &amp; R Purchase of Capital Items - Peartree, Redbridge</v>
          </cell>
          <cell r="C126">
            <v>0</v>
          </cell>
          <cell r="D126">
            <v>191643.91</v>
          </cell>
          <cell r="E126">
            <v>191643.91</v>
          </cell>
          <cell r="F126">
            <v>191643.91</v>
          </cell>
          <cell r="G126">
            <v>0</v>
          </cell>
          <cell r="H126">
            <v>0</v>
          </cell>
          <cell r="J126">
            <v>0</v>
          </cell>
          <cell r="V126">
            <v>191643.91</v>
          </cell>
          <cell r="W126">
            <v>191643.91</v>
          </cell>
        </row>
        <row r="127">
          <cell r="A127" t="str">
            <v>F0014</v>
          </cell>
          <cell r="B127" t="str">
            <v>F0014 Purchase of ANPR for use in car park enforcement</v>
          </cell>
          <cell r="C127">
            <v>0</v>
          </cell>
          <cell r="D127">
            <v>50000</v>
          </cell>
          <cell r="E127">
            <v>50000</v>
          </cell>
          <cell r="F127">
            <v>50000</v>
          </cell>
          <cell r="G127">
            <v>32036.72</v>
          </cell>
          <cell r="H127">
            <v>0.6407344</v>
          </cell>
          <cell r="J127">
            <v>30000</v>
          </cell>
          <cell r="L127">
            <v>15000</v>
          </cell>
          <cell r="M127">
            <v>15000</v>
          </cell>
          <cell r="N127">
            <v>20000</v>
          </cell>
          <cell r="W127">
            <v>50000</v>
          </cell>
        </row>
        <row r="128">
          <cell r="A128" t="str">
            <v/>
          </cell>
          <cell r="G128">
            <v>0</v>
          </cell>
          <cell r="H128">
            <v>0</v>
          </cell>
          <cell r="J128">
            <v>0</v>
          </cell>
        </row>
        <row r="129">
          <cell r="A129" t="str">
            <v>R0005</v>
          </cell>
          <cell r="B129" t="str">
            <v>R0005 MT Vehicles/Plant Replacement Programme.</v>
          </cell>
          <cell r="C129">
            <v>1280000</v>
          </cell>
          <cell r="D129">
            <v>45015.25</v>
          </cell>
          <cell r="E129">
            <v>1325015.25</v>
          </cell>
          <cell r="F129">
            <v>1325015</v>
          </cell>
          <cell r="G129">
            <v>252248.05</v>
          </cell>
          <cell r="H129">
            <v>0.19037373161813262</v>
          </cell>
          <cell r="J129">
            <v>276044.7916666667</v>
          </cell>
          <cell r="K129">
            <v>55208.958333333336</v>
          </cell>
          <cell r="L129">
            <v>110417.91666666667</v>
          </cell>
          <cell r="M129">
            <v>110417.91666666667</v>
          </cell>
          <cell r="N129">
            <v>110417.91666666667</v>
          </cell>
          <cell r="O129">
            <v>110417.91666666667</v>
          </cell>
          <cell r="P129">
            <v>110417.91666666667</v>
          </cell>
          <cell r="Q129">
            <v>110417.91666666667</v>
          </cell>
          <cell r="R129">
            <v>110417.91666666667</v>
          </cell>
          <cell r="S129">
            <v>110417.91666666667</v>
          </cell>
          <cell r="T129">
            <v>110417.91666666667</v>
          </cell>
          <cell r="U129">
            <v>110417.91666666667</v>
          </cell>
          <cell r="V129">
            <v>165626.875</v>
          </cell>
          <cell r="W129">
            <v>1325015</v>
          </cell>
        </row>
        <row r="130">
          <cell r="A130" t="str">
            <v/>
          </cell>
          <cell r="J130">
            <v>0</v>
          </cell>
        </row>
        <row r="131">
          <cell r="A131" t="str">
            <v>T2266</v>
          </cell>
          <cell r="B131" t="str">
            <v>T2266 Purchase of Brown Bins Waste Recycling</v>
          </cell>
          <cell r="C131">
            <v>0</v>
          </cell>
          <cell r="D131">
            <v>7906.829999999987</v>
          </cell>
          <cell r="E131">
            <v>7906.829999999987</v>
          </cell>
          <cell r="F131">
            <v>7906.829999999987</v>
          </cell>
          <cell r="G131">
            <v>0</v>
          </cell>
          <cell r="H131">
            <v>0</v>
          </cell>
          <cell r="J131">
            <v>0</v>
          </cell>
          <cell r="W131">
            <v>7906.829999999987</v>
          </cell>
        </row>
        <row r="132">
          <cell r="A132" t="str">
            <v>T2267</v>
          </cell>
          <cell r="B132" t="str">
            <v>T2267 Purchase of two hand operated street sweepers</v>
          </cell>
          <cell r="C132">
            <v>0</v>
          </cell>
          <cell r="D132">
            <v>30000</v>
          </cell>
          <cell r="E132">
            <v>30000</v>
          </cell>
          <cell r="F132">
            <v>30000</v>
          </cell>
          <cell r="G132">
            <v>0</v>
          </cell>
          <cell r="H132">
            <v>0</v>
          </cell>
          <cell r="J132">
            <v>0</v>
          </cell>
          <cell r="W132">
            <v>30000</v>
          </cell>
        </row>
        <row r="133">
          <cell r="A133" t="str">
            <v>T2268</v>
          </cell>
          <cell r="B133" t="str">
            <v>T2268 Purchase of two vehicles for garden waste collection</v>
          </cell>
          <cell r="C133">
            <v>0</v>
          </cell>
          <cell r="D133">
            <v>155000</v>
          </cell>
          <cell r="E133">
            <v>155000</v>
          </cell>
          <cell r="F133">
            <v>155000</v>
          </cell>
          <cell r="G133">
            <v>0</v>
          </cell>
          <cell r="H133">
            <v>0</v>
          </cell>
          <cell r="J133">
            <v>0</v>
          </cell>
          <cell r="W133">
            <v>155000</v>
          </cell>
        </row>
        <row r="134">
          <cell r="A134" t="str">
            <v>T2269</v>
          </cell>
          <cell r="B134" t="str">
            <v>T2269 Toilet improvements</v>
          </cell>
          <cell r="C134">
            <v>185000</v>
          </cell>
          <cell r="D134">
            <v>0</v>
          </cell>
          <cell r="E134">
            <v>185000</v>
          </cell>
          <cell r="F134">
            <v>185000</v>
          </cell>
          <cell r="G134">
            <v>0</v>
          </cell>
          <cell r="H134">
            <v>0</v>
          </cell>
          <cell r="J134">
            <v>0</v>
          </cell>
          <cell r="N134">
            <v>5000</v>
          </cell>
          <cell r="O134">
            <v>15000</v>
          </cell>
          <cell r="P134">
            <v>25000</v>
          </cell>
          <cell r="Q134">
            <v>40000</v>
          </cell>
          <cell r="R134">
            <v>35000</v>
          </cell>
          <cell r="S134">
            <v>10000</v>
          </cell>
          <cell r="T134">
            <v>5000</v>
          </cell>
          <cell r="U134">
            <v>25000</v>
          </cell>
          <cell r="V134">
            <v>30000</v>
          </cell>
          <cell r="W134">
            <v>190000</v>
          </cell>
        </row>
        <row r="135">
          <cell r="A135" t="str">
            <v>T2270</v>
          </cell>
          <cell r="B135" t="str">
            <v>T2270 Bin stores for council flats to assist recycling</v>
          </cell>
          <cell r="C135">
            <v>325000</v>
          </cell>
          <cell r="D135">
            <v>0</v>
          </cell>
          <cell r="E135">
            <v>325000</v>
          </cell>
          <cell r="F135">
            <v>325000</v>
          </cell>
          <cell r="G135">
            <v>5740.28</v>
          </cell>
          <cell r="H135">
            <v>0.017662399999999998</v>
          </cell>
          <cell r="J135">
            <v>6000</v>
          </cell>
          <cell r="L135">
            <v>3000</v>
          </cell>
          <cell r="M135">
            <v>3000</v>
          </cell>
          <cell r="N135">
            <v>40000</v>
          </cell>
          <cell r="O135">
            <v>40000</v>
          </cell>
          <cell r="P135">
            <v>40000</v>
          </cell>
          <cell r="Q135">
            <v>37000</v>
          </cell>
          <cell r="R135">
            <v>36000</v>
          </cell>
          <cell r="S135">
            <v>36000</v>
          </cell>
          <cell r="T135">
            <v>36000</v>
          </cell>
          <cell r="U135">
            <v>27000</v>
          </cell>
          <cell r="V135">
            <v>27000</v>
          </cell>
          <cell r="W135">
            <v>325000</v>
          </cell>
        </row>
        <row r="136">
          <cell r="A136" t="str">
            <v>T2271</v>
          </cell>
          <cell r="B136" t="str">
            <v>T2271 Low emission vehicle for litter bin collection</v>
          </cell>
          <cell r="C136">
            <v>20000</v>
          </cell>
          <cell r="D136">
            <v>0</v>
          </cell>
          <cell r="E136">
            <v>20000</v>
          </cell>
          <cell r="F136">
            <v>20000</v>
          </cell>
          <cell r="G136">
            <v>0</v>
          </cell>
          <cell r="H136">
            <v>0</v>
          </cell>
          <cell r="J136">
            <v>0</v>
          </cell>
          <cell r="V136">
            <v>20000</v>
          </cell>
          <cell r="W136">
            <v>20000</v>
          </cell>
        </row>
        <row r="137">
          <cell r="A137" t="str">
            <v/>
          </cell>
          <cell r="J137">
            <v>0</v>
          </cell>
        </row>
        <row r="138">
          <cell r="A138" t="str">
            <v>Direc</v>
          </cell>
          <cell r="B138" t="str">
            <v>Direct Services</v>
          </cell>
          <cell r="C138">
            <v>1894000</v>
          </cell>
          <cell r="D138">
            <v>479565.99</v>
          </cell>
          <cell r="E138">
            <v>2373565.99</v>
          </cell>
          <cell r="F138">
            <v>2373565.74</v>
          </cell>
          <cell r="G138">
            <v>290025.05000000005</v>
          </cell>
          <cell r="J138">
            <v>312044.7916666667</v>
          </cell>
          <cell r="K138">
            <v>55208.958333333336</v>
          </cell>
          <cell r="L138">
            <v>128417.91666666667</v>
          </cell>
          <cell r="M138">
            <v>128417.91666666667</v>
          </cell>
          <cell r="N138">
            <v>175417.9166666667</v>
          </cell>
          <cell r="O138">
            <v>165417.9166666667</v>
          </cell>
          <cell r="P138">
            <v>175417.9166666667</v>
          </cell>
          <cell r="Q138">
            <v>187417.9166666667</v>
          </cell>
          <cell r="R138">
            <v>181417.9166666667</v>
          </cell>
          <cell r="S138">
            <v>156417.9166666667</v>
          </cell>
          <cell r="T138">
            <v>151417.9166666667</v>
          </cell>
          <cell r="U138">
            <v>162417.9166666667</v>
          </cell>
          <cell r="V138">
            <v>518270.78500000003</v>
          </cell>
          <cell r="W138">
            <v>2378565.74</v>
          </cell>
        </row>
        <row r="139">
          <cell r="A139" t="str">
            <v/>
          </cell>
          <cell r="J139">
            <v>0</v>
          </cell>
          <cell r="W139">
            <v>0</v>
          </cell>
        </row>
        <row r="140">
          <cell r="A140" t="str">
            <v>C3039</v>
          </cell>
          <cell r="B140" t="str">
            <v>C3039 ICT Infrastructure</v>
          </cell>
          <cell r="C140">
            <v>150000</v>
          </cell>
          <cell r="D140">
            <v>110434</v>
          </cell>
          <cell r="E140">
            <v>260434</v>
          </cell>
          <cell r="F140">
            <v>260432</v>
          </cell>
          <cell r="G140">
            <v>3963.420000000013</v>
          </cell>
          <cell r="H140">
            <v>0.015218636726669583</v>
          </cell>
          <cell r="J140">
            <v>0</v>
          </cell>
          <cell r="O140">
            <v>65108</v>
          </cell>
          <cell r="R140">
            <v>65108</v>
          </cell>
          <cell r="U140">
            <v>65108</v>
          </cell>
          <cell r="V140">
            <v>65108</v>
          </cell>
          <cell r="W140">
            <v>260432</v>
          </cell>
        </row>
        <row r="141">
          <cell r="A141" t="str">
            <v>C3043</v>
          </cell>
          <cell r="B141" t="str">
            <v>C3043 ICT Development</v>
          </cell>
          <cell r="C141">
            <v>0</v>
          </cell>
          <cell r="D141">
            <v>200000</v>
          </cell>
          <cell r="E141">
            <v>200000</v>
          </cell>
          <cell r="F141">
            <v>200000</v>
          </cell>
          <cell r="G141">
            <v>0</v>
          </cell>
          <cell r="H141">
            <v>0</v>
          </cell>
          <cell r="J141">
            <v>0</v>
          </cell>
          <cell r="R141">
            <v>40000</v>
          </cell>
          <cell r="S141">
            <v>40000</v>
          </cell>
          <cell r="T141">
            <v>40000</v>
          </cell>
          <cell r="U141">
            <v>40000</v>
          </cell>
          <cell r="V141">
            <v>40000</v>
          </cell>
          <cell r="W141">
            <v>200000</v>
          </cell>
        </row>
        <row r="142">
          <cell r="A142" t="str">
            <v>C3044</v>
          </cell>
          <cell r="B142" t="str">
            <v>C3044 Software Licences</v>
          </cell>
          <cell r="C142">
            <v>177000</v>
          </cell>
          <cell r="D142">
            <v>0</v>
          </cell>
          <cell r="E142">
            <v>177000</v>
          </cell>
          <cell r="F142">
            <v>165426</v>
          </cell>
          <cell r="G142">
            <v>162306.18</v>
          </cell>
          <cell r="H142">
            <v>0.9811406913060824</v>
          </cell>
          <cell r="J142">
            <v>165426</v>
          </cell>
          <cell r="K142">
            <v>165426</v>
          </cell>
          <cell r="W142">
            <v>165426</v>
          </cell>
        </row>
        <row r="143">
          <cell r="A143" t="str">
            <v/>
          </cell>
          <cell r="J143">
            <v>0</v>
          </cell>
          <cell r="W143">
            <v>0</v>
          </cell>
        </row>
        <row r="144">
          <cell r="A144" t="str">
            <v>ICT s</v>
          </cell>
          <cell r="B144" t="str">
            <v>ICT services</v>
          </cell>
          <cell r="C144">
            <v>327000</v>
          </cell>
          <cell r="D144">
            <v>310434</v>
          </cell>
          <cell r="E144">
            <v>637434</v>
          </cell>
          <cell r="F144">
            <v>625858</v>
          </cell>
          <cell r="J144">
            <v>165426</v>
          </cell>
          <cell r="K144">
            <v>165426</v>
          </cell>
          <cell r="L144">
            <v>0</v>
          </cell>
          <cell r="M144">
            <v>0</v>
          </cell>
          <cell r="N144">
            <v>0</v>
          </cell>
          <cell r="O144">
            <v>65108</v>
          </cell>
          <cell r="P144">
            <v>0</v>
          </cell>
          <cell r="Q144">
            <v>0</v>
          </cell>
          <cell r="R144">
            <v>105108</v>
          </cell>
          <cell r="S144">
            <v>40000</v>
          </cell>
          <cell r="T144">
            <v>40000</v>
          </cell>
          <cell r="U144">
            <v>105108</v>
          </cell>
          <cell r="V144">
            <v>105108</v>
          </cell>
          <cell r="W144">
            <v>625858</v>
          </cell>
        </row>
        <row r="145">
          <cell r="A145" t="str">
            <v/>
          </cell>
          <cell r="J145">
            <v>0</v>
          </cell>
          <cell r="W145">
            <v>0</v>
          </cell>
        </row>
        <row r="146">
          <cell r="A146" t="str">
            <v>GF To</v>
          </cell>
          <cell r="B146" t="str">
            <v>GF Total</v>
          </cell>
          <cell r="C146">
            <v>15598342</v>
          </cell>
          <cell r="D146">
            <v>3684071.42</v>
          </cell>
          <cell r="E146">
            <v>19282413.42</v>
          </cell>
          <cell r="F146">
            <v>19889061.95</v>
          </cell>
          <cell r="J146">
            <v>1604291.125</v>
          </cell>
          <cell r="K146">
            <v>390042.625</v>
          </cell>
          <cell r="L146">
            <v>623639.25</v>
          </cell>
          <cell r="M146">
            <v>590609.25</v>
          </cell>
          <cell r="N146">
            <v>935493.9144444445</v>
          </cell>
          <cell r="O146">
            <v>1034853.7994444445</v>
          </cell>
          <cell r="P146">
            <v>1421516.7994444445</v>
          </cell>
          <cell r="Q146">
            <v>980747.776111111</v>
          </cell>
          <cell r="R146">
            <v>846361.936111111</v>
          </cell>
          <cell r="S146">
            <v>693378.9361111112</v>
          </cell>
          <cell r="T146">
            <v>582511.7094444444</v>
          </cell>
          <cell r="U146">
            <v>650913.1577777778</v>
          </cell>
          <cell r="V146">
            <v>3432722.906111111</v>
          </cell>
          <cell r="W146">
            <v>19957952.87</v>
          </cell>
        </row>
        <row r="147">
          <cell r="A147" t="str">
            <v/>
          </cell>
          <cell r="J147">
            <v>0</v>
          </cell>
          <cell r="W147">
            <v>0</v>
          </cell>
        </row>
        <row r="148">
          <cell r="A148" t="str">
            <v>Exter</v>
          </cell>
          <cell r="B148" t="str">
            <v>External Contracts</v>
          </cell>
          <cell r="J148">
            <v>0</v>
          </cell>
          <cell r="W148">
            <v>0</v>
          </cell>
        </row>
        <row r="149">
          <cell r="A149" t="str">
            <v>N6384</v>
          </cell>
          <cell r="B149" t="str">
            <v>N6384 Foresters Towers</v>
          </cell>
          <cell r="C149">
            <v>1000000</v>
          </cell>
          <cell r="D149">
            <v>0</v>
          </cell>
          <cell r="E149">
            <v>1000000</v>
          </cell>
          <cell r="F149">
            <v>50000</v>
          </cell>
          <cell r="G149">
            <v>2140</v>
          </cell>
          <cell r="H149">
            <v>0.0428</v>
          </cell>
          <cell r="J149">
            <v>2083</v>
          </cell>
          <cell r="M149">
            <v>2083</v>
          </cell>
          <cell r="N149">
            <v>10500</v>
          </cell>
          <cell r="O149">
            <v>10500</v>
          </cell>
          <cell r="P149">
            <v>10500</v>
          </cell>
          <cell r="Q149">
            <v>10500</v>
          </cell>
          <cell r="R149">
            <v>5917</v>
          </cell>
          <cell r="W149">
            <v>50000</v>
          </cell>
        </row>
        <row r="150">
          <cell r="A150" t="str">
            <v>N6387</v>
          </cell>
          <cell r="B150" t="str">
            <v>N6387 Controlled Entry</v>
          </cell>
          <cell r="C150">
            <v>0</v>
          </cell>
          <cell r="D150">
            <v>0</v>
          </cell>
          <cell r="E150">
            <v>0</v>
          </cell>
          <cell r="F150">
            <v>210000</v>
          </cell>
          <cell r="G150">
            <v>0</v>
          </cell>
          <cell r="H150">
            <v>0</v>
          </cell>
          <cell r="J150">
            <v>0</v>
          </cell>
          <cell r="R150">
            <v>42000</v>
          </cell>
          <cell r="S150">
            <v>84000</v>
          </cell>
          <cell r="T150">
            <v>84000</v>
          </cell>
          <cell r="W150">
            <v>210000</v>
          </cell>
        </row>
        <row r="151">
          <cell r="A151" t="str">
            <v>N6393</v>
          </cell>
          <cell r="B151" t="str">
            <v>N6393 External Doors</v>
          </cell>
          <cell r="C151">
            <v>200000</v>
          </cell>
          <cell r="D151">
            <v>0</v>
          </cell>
          <cell r="E151">
            <v>200000</v>
          </cell>
          <cell r="F151">
            <v>200000</v>
          </cell>
          <cell r="G151">
            <v>402.31</v>
          </cell>
          <cell r="H151">
            <v>0.00201155</v>
          </cell>
          <cell r="J151">
            <v>1667</v>
          </cell>
          <cell r="M151">
            <v>1667</v>
          </cell>
          <cell r="N151">
            <v>41250</v>
          </cell>
          <cell r="O151">
            <v>41250</v>
          </cell>
          <cell r="P151">
            <v>41250</v>
          </cell>
          <cell r="Q151">
            <v>41250</v>
          </cell>
          <cell r="R151">
            <v>33333.333333333336</v>
          </cell>
          <cell r="W151">
            <v>200000.33333333334</v>
          </cell>
        </row>
        <row r="152">
          <cell r="A152" t="str">
            <v>N7020</v>
          </cell>
          <cell r="B152" t="str">
            <v>N7020 External Adaptations</v>
          </cell>
          <cell r="C152">
            <v>0</v>
          </cell>
          <cell r="D152">
            <v>0</v>
          </cell>
          <cell r="E152">
            <v>0</v>
          </cell>
          <cell r="F152">
            <v>250000</v>
          </cell>
          <cell r="G152">
            <v>22535</v>
          </cell>
          <cell r="H152">
            <v>0.09014</v>
          </cell>
          <cell r="J152">
            <v>22917</v>
          </cell>
          <cell r="M152">
            <v>22917</v>
          </cell>
          <cell r="N152">
            <v>25230</v>
          </cell>
          <cell r="O152">
            <v>25230</v>
          </cell>
          <cell r="P152">
            <v>25230</v>
          </cell>
          <cell r="Q152">
            <v>25230</v>
          </cell>
          <cell r="R152">
            <v>25230</v>
          </cell>
          <cell r="S152">
            <v>25230</v>
          </cell>
          <cell r="T152">
            <v>25230</v>
          </cell>
          <cell r="U152">
            <v>25230</v>
          </cell>
          <cell r="V152">
            <v>25243</v>
          </cell>
          <cell r="W152">
            <v>250000</v>
          </cell>
        </row>
        <row r="153">
          <cell r="A153" t="str">
            <v>N7021</v>
          </cell>
          <cell r="B153" t="str">
            <v>N7021 Extensions</v>
          </cell>
          <cell r="C153">
            <v>0</v>
          </cell>
          <cell r="D153">
            <v>0</v>
          </cell>
          <cell r="E153">
            <v>0</v>
          </cell>
          <cell r="F153">
            <v>0</v>
          </cell>
          <cell r="G153">
            <v>17591.44</v>
          </cell>
          <cell r="H153">
            <v>0</v>
          </cell>
          <cell r="J153">
            <v>0</v>
          </cell>
          <cell r="W153">
            <v>0</v>
          </cell>
        </row>
        <row r="154">
          <cell r="A154" t="str">
            <v>N7018</v>
          </cell>
          <cell r="B154" t="str">
            <v>N7018 Minox</v>
          </cell>
          <cell r="C154">
            <v>0</v>
          </cell>
          <cell r="D154">
            <v>0</v>
          </cell>
          <cell r="E154">
            <v>0</v>
          </cell>
          <cell r="F154">
            <v>19500</v>
          </cell>
          <cell r="G154">
            <v>0</v>
          </cell>
          <cell r="H154">
            <v>0</v>
          </cell>
          <cell r="J154">
            <v>0</v>
          </cell>
          <cell r="M154">
            <v>0</v>
          </cell>
          <cell r="N154">
            <v>4875</v>
          </cell>
          <cell r="O154">
            <v>4875</v>
          </cell>
          <cell r="P154">
            <v>4875</v>
          </cell>
          <cell r="Q154">
            <v>4875</v>
          </cell>
          <cell r="W154">
            <v>19500</v>
          </cell>
        </row>
        <row r="155">
          <cell r="A155" t="str">
            <v/>
          </cell>
          <cell r="J155">
            <v>0</v>
          </cell>
          <cell r="W155">
            <v>0</v>
          </cell>
        </row>
        <row r="156">
          <cell r="A156" t="str">
            <v>N6394</v>
          </cell>
          <cell r="B156" t="str">
            <v>N6394 Windows</v>
          </cell>
          <cell r="C156">
            <v>300000</v>
          </cell>
          <cell r="D156">
            <v>0</v>
          </cell>
          <cell r="E156">
            <v>300000</v>
          </cell>
          <cell r="F156">
            <v>250000</v>
          </cell>
          <cell r="G156">
            <v>67173.06</v>
          </cell>
          <cell r="H156">
            <v>0.26869223999999997</v>
          </cell>
          <cell r="J156">
            <v>67708</v>
          </cell>
          <cell r="M156">
            <v>67708</v>
          </cell>
          <cell r="N156">
            <v>26000</v>
          </cell>
          <cell r="O156">
            <v>26000</v>
          </cell>
          <cell r="P156">
            <v>26000</v>
          </cell>
          <cell r="Q156">
            <v>26000</v>
          </cell>
          <cell r="R156">
            <v>26000</v>
          </cell>
          <cell r="S156">
            <v>26000</v>
          </cell>
          <cell r="T156">
            <v>25000</v>
          </cell>
          <cell r="U156">
            <v>1292</v>
          </cell>
          <cell r="W156">
            <v>250000</v>
          </cell>
        </row>
        <row r="157">
          <cell r="A157" t="str">
            <v>N6389</v>
          </cell>
          <cell r="B157" t="str">
            <v>N6389 Damp-proof works (K&amp;B)</v>
          </cell>
          <cell r="C157">
            <v>0</v>
          </cell>
          <cell r="D157">
            <v>0</v>
          </cell>
          <cell r="E157">
            <v>0</v>
          </cell>
          <cell r="F157">
            <v>90000</v>
          </cell>
          <cell r="G157">
            <v>19181.27</v>
          </cell>
          <cell r="H157">
            <v>0.21312522222222222</v>
          </cell>
          <cell r="J157">
            <v>18750</v>
          </cell>
          <cell r="K157">
            <v>7500</v>
          </cell>
          <cell r="L157">
            <v>7500</v>
          </cell>
          <cell r="M157">
            <v>3750</v>
          </cell>
          <cell r="N157">
            <v>8000</v>
          </cell>
          <cell r="O157">
            <v>8000</v>
          </cell>
          <cell r="P157">
            <v>8000</v>
          </cell>
          <cell r="Q157">
            <v>8000</v>
          </cell>
          <cell r="R157">
            <v>8000</v>
          </cell>
          <cell r="S157">
            <v>8000</v>
          </cell>
          <cell r="T157">
            <v>8000</v>
          </cell>
          <cell r="U157">
            <v>8000</v>
          </cell>
          <cell r="V157">
            <v>7250</v>
          </cell>
          <cell r="W157">
            <v>90000</v>
          </cell>
        </row>
        <row r="158">
          <cell r="A158" t="str">
            <v>N6392</v>
          </cell>
          <cell r="B158" t="str">
            <v>N6392 Roofing</v>
          </cell>
          <cell r="C158">
            <v>250000</v>
          </cell>
          <cell r="D158">
            <v>0</v>
          </cell>
          <cell r="E158">
            <v>250000</v>
          </cell>
          <cell r="F158">
            <v>150000</v>
          </cell>
          <cell r="G158">
            <v>73136.3</v>
          </cell>
          <cell r="H158">
            <v>0.48757533333333336</v>
          </cell>
          <cell r="J158">
            <v>75000</v>
          </cell>
          <cell r="M158">
            <v>75000</v>
          </cell>
          <cell r="N158">
            <v>12500</v>
          </cell>
          <cell r="O158">
            <v>12500</v>
          </cell>
          <cell r="P158">
            <v>12500</v>
          </cell>
          <cell r="Q158">
            <v>12500</v>
          </cell>
          <cell r="R158">
            <v>12500</v>
          </cell>
          <cell r="S158">
            <v>12500</v>
          </cell>
          <cell r="W158">
            <v>150000</v>
          </cell>
        </row>
        <row r="159">
          <cell r="A159" t="str">
            <v>N6386</v>
          </cell>
          <cell r="B159" t="str">
            <v>N6386 Structural</v>
          </cell>
          <cell r="C159">
            <v>0</v>
          </cell>
          <cell r="D159">
            <v>0</v>
          </cell>
          <cell r="E159">
            <v>0</v>
          </cell>
          <cell r="F159">
            <v>125000</v>
          </cell>
          <cell r="G159">
            <v>7655.37</v>
          </cell>
          <cell r="H159">
            <v>0.06124296</v>
          </cell>
          <cell r="J159">
            <v>7292</v>
          </cell>
          <cell r="M159">
            <v>7292</v>
          </cell>
          <cell r="N159">
            <v>33000</v>
          </cell>
          <cell r="O159">
            <v>20000</v>
          </cell>
          <cell r="P159">
            <v>20000</v>
          </cell>
          <cell r="Q159">
            <v>20000</v>
          </cell>
          <cell r="R159">
            <v>20000</v>
          </cell>
          <cell r="S159">
            <v>4708</v>
          </cell>
          <cell r="W159">
            <v>125000</v>
          </cell>
        </row>
        <row r="160">
          <cell r="A160" t="str">
            <v>N7010</v>
          </cell>
          <cell r="B160" t="str">
            <v>N7010 Headley House - Refurbishment</v>
          </cell>
          <cell r="C160">
            <v>0</v>
          </cell>
          <cell r="D160">
            <v>0</v>
          </cell>
          <cell r="E160">
            <v>0</v>
          </cell>
          <cell r="F160">
            <v>0</v>
          </cell>
          <cell r="G160">
            <v>22.41</v>
          </cell>
          <cell r="H160">
            <v>0</v>
          </cell>
          <cell r="J160">
            <v>0</v>
          </cell>
          <cell r="W160">
            <v>0</v>
          </cell>
        </row>
        <row r="161">
          <cell r="A161" t="str">
            <v>N6427</v>
          </cell>
          <cell r="B161" t="str">
            <v>N6427 Shops</v>
          </cell>
          <cell r="C161">
            <v>0</v>
          </cell>
          <cell r="D161">
            <v>0</v>
          </cell>
          <cell r="E161">
            <v>0</v>
          </cell>
          <cell r="F161">
            <v>69000</v>
          </cell>
          <cell r="G161">
            <v>18863.18</v>
          </cell>
          <cell r="H161">
            <v>0.27337942028985507</v>
          </cell>
          <cell r="J161">
            <v>18688</v>
          </cell>
          <cell r="M161">
            <v>18688</v>
          </cell>
          <cell r="N161">
            <v>19000</v>
          </cell>
          <cell r="O161">
            <v>19000</v>
          </cell>
          <cell r="P161">
            <v>12312</v>
          </cell>
          <cell r="W161">
            <v>69000</v>
          </cell>
        </row>
        <row r="162">
          <cell r="A162" t="str">
            <v>N6396</v>
          </cell>
          <cell r="B162" t="str">
            <v>N6396 Sheltered Blocks</v>
          </cell>
          <cell r="C162">
            <v>0</v>
          </cell>
          <cell r="D162">
            <v>0</v>
          </cell>
          <cell r="E162">
            <v>0</v>
          </cell>
          <cell r="F162">
            <v>0</v>
          </cell>
          <cell r="G162">
            <v>109.14</v>
          </cell>
          <cell r="H162">
            <v>0</v>
          </cell>
          <cell r="J162">
            <v>0</v>
          </cell>
          <cell r="W162">
            <v>0</v>
          </cell>
        </row>
        <row r="163">
          <cell r="A163" t="str">
            <v>N7028</v>
          </cell>
          <cell r="B163" t="str">
            <v>N7028 Non Dwelling HRA Assets</v>
          </cell>
          <cell r="C163">
            <v>117000</v>
          </cell>
          <cell r="D163">
            <v>0</v>
          </cell>
          <cell r="E163">
            <v>117000</v>
          </cell>
          <cell r="F163">
            <v>48000</v>
          </cell>
          <cell r="G163">
            <v>0</v>
          </cell>
          <cell r="H163">
            <v>0</v>
          </cell>
          <cell r="J163">
            <v>0</v>
          </cell>
          <cell r="N163">
            <v>5333.333333333333</v>
          </cell>
          <cell r="O163">
            <v>5333.333333333333</v>
          </cell>
          <cell r="P163">
            <v>5333.333333333333</v>
          </cell>
          <cell r="Q163">
            <v>5333.333333333333</v>
          </cell>
          <cell r="R163">
            <v>5333.333333333333</v>
          </cell>
          <cell r="S163">
            <v>5333.333333333333</v>
          </cell>
          <cell r="T163">
            <v>5333.333333333333</v>
          </cell>
          <cell r="U163">
            <v>5333.333333333333</v>
          </cell>
          <cell r="V163">
            <v>5333.333333333333</v>
          </cell>
          <cell r="W163">
            <v>48000</v>
          </cell>
        </row>
        <row r="164">
          <cell r="A164" t="str">
            <v>N7026</v>
          </cell>
          <cell r="B164" t="str">
            <v>N7026 Communal Areas</v>
          </cell>
          <cell r="C164">
            <v>150000</v>
          </cell>
          <cell r="D164">
            <v>0</v>
          </cell>
          <cell r="E164">
            <v>150000</v>
          </cell>
          <cell r="F164">
            <v>150000</v>
          </cell>
          <cell r="G164">
            <v>0</v>
          </cell>
          <cell r="H164">
            <v>0</v>
          </cell>
          <cell r="J164">
            <v>0</v>
          </cell>
          <cell r="O164">
            <v>18750</v>
          </cell>
          <cell r="P164">
            <v>18750</v>
          </cell>
          <cell r="Q164">
            <v>18750</v>
          </cell>
          <cell r="R164">
            <v>18750</v>
          </cell>
          <cell r="S164">
            <v>18750</v>
          </cell>
          <cell r="T164">
            <v>18750</v>
          </cell>
          <cell r="U164">
            <v>18750</v>
          </cell>
          <cell r="V164">
            <v>18750</v>
          </cell>
          <cell r="W164">
            <v>150000</v>
          </cell>
        </row>
        <row r="165">
          <cell r="A165" t="str">
            <v>N7027</v>
          </cell>
          <cell r="B165" t="str">
            <v>N7027 Environmental Improvements</v>
          </cell>
          <cell r="C165">
            <v>100000</v>
          </cell>
          <cell r="D165">
            <v>0</v>
          </cell>
          <cell r="E165">
            <v>100000</v>
          </cell>
          <cell r="F165">
            <v>100000</v>
          </cell>
          <cell r="G165">
            <v>0</v>
          </cell>
          <cell r="H165">
            <v>0</v>
          </cell>
          <cell r="J165">
            <v>0</v>
          </cell>
          <cell r="O165">
            <v>12500</v>
          </cell>
          <cell r="P165">
            <v>12500</v>
          </cell>
          <cell r="Q165">
            <v>12500</v>
          </cell>
          <cell r="R165">
            <v>12500</v>
          </cell>
          <cell r="S165">
            <v>12500</v>
          </cell>
          <cell r="T165">
            <v>12500</v>
          </cell>
          <cell r="U165">
            <v>12500</v>
          </cell>
          <cell r="V165">
            <v>12500</v>
          </cell>
          <cell r="W165">
            <v>100000</v>
          </cell>
        </row>
        <row r="166">
          <cell r="A166" t="str">
            <v>New C</v>
          </cell>
          <cell r="B166" t="str">
            <v>New Contingency</v>
          </cell>
          <cell r="C166">
            <v>19000</v>
          </cell>
          <cell r="D166">
            <v>0</v>
          </cell>
          <cell r="E166">
            <v>19000</v>
          </cell>
          <cell r="F166">
            <v>0</v>
          </cell>
          <cell r="G166">
            <v>0</v>
          </cell>
          <cell r="H166">
            <v>0</v>
          </cell>
          <cell r="J166">
            <v>0</v>
          </cell>
          <cell r="W166">
            <v>0</v>
          </cell>
        </row>
        <row r="167">
          <cell r="A167" t="str">
            <v>New F</v>
          </cell>
          <cell r="B167" t="str">
            <v>New Fees</v>
          </cell>
          <cell r="C167">
            <v>94000</v>
          </cell>
          <cell r="D167">
            <v>0</v>
          </cell>
          <cell r="E167">
            <v>94000</v>
          </cell>
          <cell r="F167">
            <v>0</v>
          </cell>
          <cell r="G167">
            <v>0</v>
          </cell>
          <cell r="H167">
            <v>0</v>
          </cell>
          <cell r="J167">
            <v>0</v>
          </cell>
          <cell r="W167">
            <v>0</v>
          </cell>
        </row>
        <row r="168">
          <cell r="A168" t="str">
            <v/>
          </cell>
          <cell r="J168">
            <v>0</v>
          </cell>
          <cell r="W168">
            <v>0</v>
          </cell>
        </row>
        <row r="169">
          <cell r="A169" t="str">
            <v>New B</v>
          </cell>
          <cell r="B169" t="str">
            <v>New Build</v>
          </cell>
          <cell r="J169">
            <v>0</v>
          </cell>
          <cell r="W169">
            <v>0</v>
          </cell>
        </row>
        <row r="170">
          <cell r="A170" t="str">
            <v>N7011</v>
          </cell>
          <cell r="B170" t="str">
            <v>N7011 Cardinal House - Refurbishment</v>
          </cell>
          <cell r="C170">
            <v>0</v>
          </cell>
          <cell r="D170">
            <v>0</v>
          </cell>
          <cell r="E170">
            <v>0</v>
          </cell>
          <cell r="F170">
            <v>0</v>
          </cell>
          <cell r="G170">
            <v>2000</v>
          </cell>
          <cell r="H170">
            <v>0</v>
          </cell>
          <cell r="J170">
            <v>0</v>
          </cell>
          <cell r="W170">
            <v>0</v>
          </cell>
        </row>
        <row r="171">
          <cell r="A171" t="str">
            <v>N7019</v>
          </cell>
          <cell r="B171" t="str">
            <v>N7019 Lambourn Road</v>
          </cell>
          <cell r="C171">
            <v>0</v>
          </cell>
          <cell r="D171">
            <v>0</v>
          </cell>
          <cell r="E171">
            <v>0</v>
          </cell>
          <cell r="F171">
            <v>0</v>
          </cell>
          <cell r="G171">
            <v>8364.6</v>
          </cell>
          <cell r="H171">
            <v>0</v>
          </cell>
          <cell r="J171">
            <v>0</v>
          </cell>
          <cell r="W171">
            <v>0</v>
          </cell>
        </row>
        <row r="172">
          <cell r="A172" t="str">
            <v>HCA N</v>
          </cell>
          <cell r="B172" t="str">
            <v>HCA New Build</v>
          </cell>
          <cell r="C172">
            <v>0</v>
          </cell>
          <cell r="D172">
            <v>0</v>
          </cell>
          <cell r="E172">
            <v>0</v>
          </cell>
          <cell r="F172">
            <v>466000</v>
          </cell>
          <cell r="G172">
            <v>0</v>
          </cell>
          <cell r="H172">
            <v>0</v>
          </cell>
          <cell r="J172">
            <v>0</v>
          </cell>
          <cell r="V172">
            <v>466000</v>
          </cell>
          <cell r="W172">
            <v>466000</v>
          </cell>
        </row>
        <row r="173">
          <cell r="A173" t="str">
            <v/>
          </cell>
          <cell r="J173">
            <v>0</v>
          </cell>
          <cell r="W173">
            <v>0</v>
          </cell>
        </row>
        <row r="174">
          <cell r="A174" t="str">
            <v>Inter</v>
          </cell>
          <cell r="B174" t="str">
            <v>Internal Contracts</v>
          </cell>
          <cell r="C174">
            <v>0</v>
          </cell>
          <cell r="D174">
            <v>0</v>
          </cell>
          <cell r="E174">
            <v>0</v>
          </cell>
          <cell r="F174">
            <v>0</v>
          </cell>
          <cell r="G174">
            <v>0</v>
          </cell>
          <cell r="H174">
            <v>0</v>
          </cell>
          <cell r="J174">
            <v>0</v>
          </cell>
          <cell r="W174">
            <v>0</v>
          </cell>
        </row>
        <row r="175">
          <cell r="A175" t="str">
            <v/>
          </cell>
          <cell r="J175">
            <v>0</v>
          </cell>
          <cell r="W175">
            <v>0</v>
          </cell>
        </row>
        <row r="176">
          <cell r="A176" t="str">
            <v>N6385</v>
          </cell>
          <cell r="B176" t="str">
            <v>N6385 Adaptations for disabled</v>
          </cell>
          <cell r="C176">
            <v>900000</v>
          </cell>
          <cell r="D176">
            <v>0</v>
          </cell>
          <cell r="E176">
            <v>900000</v>
          </cell>
          <cell r="F176">
            <v>900000</v>
          </cell>
          <cell r="G176">
            <v>361617.52</v>
          </cell>
          <cell r="H176">
            <v>0.4017972444444445</v>
          </cell>
          <cell r="J176">
            <v>223836</v>
          </cell>
          <cell r="K176">
            <v>62823</v>
          </cell>
          <cell r="L176">
            <v>64219</v>
          </cell>
          <cell r="M176">
            <v>96794</v>
          </cell>
          <cell r="N176">
            <v>54912</v>
          </cell>
          <cell r="O176">
            <v>54912</v>
          </cell>
          <cell r="P176">
            <v>82833</v>
          </cell>
          <cell r="Q176">
            <v>82833</v>
          </cell>
          <cell r="R176">
            <v>82833</v>
          </cell>
          <cell r="S176">
            <v>67476</v>
          </cell>
          <cell r="T176">
            <v>76783</v>
          </cell>
          <cell r="U176">
            <v>73526</v>
          </cell>
          <cell r="V176">
            <v>100056</v>
          </cell>
          <cell r="W176">
            <v>900000</v>
          </cell>
        </row>
        <row r="177">
          <cell r="A177" t="str">
            <v>N6390</v>
          </cell>
          <cell r="B177" t="str">
            <v>N6390 Kitchens &amp; Bathrooms</v>
          </cell>
          <cell r="C177">
            <v>2850000</v>
          </cell>
          <cell r="D177">
            <v>0</v>
          </cell>
          <cell r="E177">
            <v>2850000</v>
          </cell>
          <cell r="F177">
            <v>2850000</v>
          </cell>
          <cell r="G177">
            <v>861228.19</v>
          </cell>
          <cell r="H177">
            <v>0.30218532982456137</v>
          </cell>
          <cell r="J177">
            <v>833915</v>
          </cell>
          <cell r="K177">
            <v>234051</v>
          </cell>
          <cell r="L177">
            <v>239252</v>
          </cell>
          <cell r="M177">
            <v>360612</v>
          </cell>
          <cell r="N177">
            <v>204578</v>
          </cell>
          <cell r="O177">
            <v>204578</v>
          </cell>
          <cell r="P177">
            <v>308600</v>
          </cell>
          <cell r="Q177">
            <v>308600</v>
          </cell>
          <cell r="R177">
            <v>308600</v>
          </cell>
          <cell r="S177">
            <v>251388</v>
          </cell>
          <cell r="T177">
            <v>286062</v>
          </cell>
          <cell r="U177">
            <v>273926</v>
          </cell>
          <cell r="V177">
            <v>372753</v>
          </cell>
          <cell r="W177">
            <v>3353000</v>
          </cell>
        </row>
        <row r="178">
          <cell r="A178" t="str">
            <v>N6391</v>
          </cell>
          <cell r="B178" t="str">
            <v>N6391 Heating</v>
          </cell>
          <cell r="C178">
            <v>1256000</v>
          </cell>
          <cell r="D178">
            <v>0</v>
          </cell>
          <cell r="E178">
            <v>1256000</v>
          </cell>
          <cell r="F178">
            <v>1256000</v>
          </cell>
          <cell r="G178">
            <v>410744.04</v>
          </cell>
          <cell r="H178">
            <v>0.3270255095541401</v>
          </cell>
          <cell r="J178">
            <v>276000</v>
          </cell>
          <cell r="K178">
            <v>54000</v>
          </cell>
          <cell r="L178">
            <v>108000</v>
          </cell>
          <cell r="M178">
            <v>114000</v>
          </cell>
          <cell r="N178">
            <v>130000</v>
          </cell>
          <cell r="O178">
            <v>143000</v>
          </cell>
          <cell r="P178">
            <v>147000</v>
          </cell>
          <cell r="Q178">
            <v>153000</v>
          </cell>
          <cell r="R178">
            <v>153000</v>
          </cell>
          <cell r="S178">
            <v>81500</v>
          </cell>
          <cell r="T178">
            <v>97500</v>
          </cell>
          <cell r="U178">
            <v>95500</v>
          </cell>
          <cell r="V178">
            <v>120500</v>
          </cell>
          <cell r="W178">
            <v>1397000</v>
          </cell>
        </row>
        <row r="179">
          <cell r="A179" t="str">
            <v>N6388</v>
          </cell>
          <cell r="B179" t="str">
            <v>N6388 Major Voids</v>
          </cell>
          <cell r="C179">
            <v>850000</v>
          </cell>
          <cell r="D179">
            <v>0</v>
          </cell>
          <cell r="E179">
            <v>850000</v>
          </cell>
          <cell r="F179">
            <v>805000</v>
          </cell>
          <cell r="G179">
            <v>78192.32</v>
          </cell>
          <cell r="H179">
            <v>0.09713331677018634</v>
          </cell>
          <cell r="J179">
            <v>211399</v>
          </cell>
          <cell r="K179">
            <v>59332</v>
          </cell>
          <cell r="L179">
            <v>60651</v>
          </cell>
          <cell r="M179">
            <v>91416</v>
          </cell>
          <cell r="N179">
            <v>51861</v>
          </cell>
          <cell r="O179">
            <v>51861</v>
          </cell>
          <cell r="P179">
            <v>78231</v>
          </cell>
          <cell r="Q179">
            <v>78231</v>
          </cell>
          <cell r="R179">
            <v>78231</v>
          </cell>
          <cell r="S179">
            <v>63728</v>
          </cell>
          <cell r="T179">
            <v>72518</v>
          </cell>
          <cell r="U179">
            <v>69441</v>
          </cell>
          <cell r="V179">
            <v>49499</v>
          </cell>
          <cell r="W179">
            <v>805000</v>
          </cell>
        </row>
        <row r="180">
          <cell r="A180" t="str">
            <v>N6395</v>
          </cell>
          <cell r="B180" t="str">
            <v>N6395 Electrics</v>
          </cell>
          <cell r="C180">
            <v>309000</v>
          </cell>
          <cell r="D180">
            <v>0</v>
          </cell>
          <cell r="E180">
            <v>309000</v>
          </cell>
          <cell r="F180">
            <v>309000</v>
          </cell>
          <cell r="G180">
            <v>33237.11</v>
          </cell>
          <cell r="H180">
            <v>0.10756346278317153</v>
          </cell>
          <cell r="J180">
            <v>90528</v>
          </cell>
          <cell r="K180">
            <v>25408</v>
          </cell>
          <cell r="L180">
            <v>25973</v>
          </cell>
          <cell r="M180">
            <v>39147</v>
          </cell>
          <cell r="N180">
            <v>22208</v>
          </cell>
          <cell r="O180">
            <v>22208</v>
          </cell>
          <cell r="P180">
            <v>33501</v>
          </cell>
          <cell r="Q180">
            <v>33501</v>
          </cell>
          <cell r="R180">
            <v>33501</v>
          </cell>
          <cell r="S180">
            <v>27290</v>
          </cell>
          <cell r="T180">
            <v>31054</v>
          </cell>
          <cell r="U180">
            <v>29737</v>
          </cell>
          <cell r="V180">
            <v>40472</v>
          </cell>
          <cell r="W180">
            <v>364000</v>
          </cell>
        </row>
        <row r="181">
          <cell r="W181">
            <v>0</v>
          </cell>
        </row>
        <row r="182">
          <cell r="B182" t="str">
            <v>HRA Total</v>
          </cell>
          <cell r="C182">
            <v>15598342</v>
          </cell>
          <cell r="D182">
            <v>3684071.42</v>
          </cell>
          <cell r="E182">
            <v>19282413.42</v>
          </cell>
          <cell r="F182">
            <v>8297500</v>
          </cell>
          <cell r="J182">
            <v>1849783</v>
          </cell>
          <cell r="K182">
            <v>443114</v>
          </cell>
          <cell r="L182">
            <v>505595</v>
          </cell>
          <cell r="M182">
            <v>901074</v>
          </cell>
          <cell r="N182">
            <v>649247.3333333334</v>
          </cell>
          <cell r="O182">
            <v>680497.3333333334</v>
          </cell>
          <cell r="P182">
            <v>847415.3333333334</v>
          </cell>
          <cell r="Q182">
            <v>841103.3333333334</v>
          </cell>
          <cell r="R182">
            <v>865728.6666666667</v>
          </cell>
          <cell r="S182">
            <v>688403.3333333334</v>
          </cell>
          <cell r="T182">
            <v>742730.3333333334</v>
          </cell>
          <cell r="U182">
            <v>613235.3333333334</v>
          </cell>
          <cell r="V182">
            <v>1218356.3333333335</v>
          </cell>
          <cell r="W182">
            <v>8996500.333333334</v>
          </cell>
        </row>
        <row r="184">
          <cell r="W184">
            <v>28954453.203333333</v>
          </cell>
        </row>
        <row r="190">
          <cell r="Q190">
            <v>-655580.5</v>
          </cell>
        </row>
        <row r="191">
          <cell r="Q191">
            <v>162306.18</v>
          </cell>
        </row>
        <row r="192">
          <cell r="Q192">
            <v>659543.92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20"/>
  <sheetViews>
    <sheetView tabSelected="1" workbookViewId="0" topLeftCell="O1">
      <selection activeCell="T199" sqref="T199"/>
    </sheetView>
  </sheetViews>
  <sheetFormatPr defaultColWidth="9.140625" defaultRowHeight="12.75" outlineLevelRow="1" outlineLevelCol="1"/>
  <cols>
    <col min="1" max="1" width="10.57421875" style="1" hidden="1" customWidth="1"/>
    <col min="2" max="2" width="57.8515625" style="1" customWidth="1"/>
    <col min="3" max="4" width="16.00390625" style="3" hidden="1" customWidth="1"/>
    <col min="5" max="5" width="14.8515625" style="3" customWidth="1"/>
    <col min="6" max="6" width="14.8515625" style="3" hidden="1" customWidth="1"/>
    <col min="7" max="7" width="15.00390625" style="3" hidden="1" customWidth="1"/>
    <col min="8" max="10" width="15.28125" style="3" hidden="1" customWidth="1" outlineLevel="1"/>
    <col min="11" max="12" width="14.00390625" style="3" hidden="1" customWidth="1"/>
    <col min="13" max="13" width="12.28125" style="4" hidden="1" customWidth="1"/>
    <col min="14" max="16" width="13.8515625" style="3" customWidth="1"/>
    <col min="17" max="17" width="16.28125" style="3" customWidth="1"/>
    <col min="18" max="18" width="16.28125" style="5" hidden="1" customWidth="1"/>
    <col min="19" max="19" width="28.28125" style="1" hidden="1" customWidth="1"/>
    <col min="20" max="20" width="72.421875" style="1" customWidth="1"/>
    <col min="21" max="21" width="15.8515625" style="1" hidden="1" customWidth="1"/>
    <col min="22" max="22" width="14.28125" style="1" customWidth="1"/>
    <col min="23" max="29" width="44.421875" style="1" customWidth="1"/>
    <col min="30" max="30" width="57.8515625" style="1" bestFit="1" customWidth="1"/>
    <col min="31" max="31" width="7.7109375" style="1" bestFit="1" customWidth="1"/>
    <col min="32" max="16384" width="44.421875" style="1" customWidth="1"/>
  </cols>
  <sheetData>
    <row r="1" spans="2:16" ht="18" customHeight="1">
      <c r="B1" s="2" t="s">
        <v>0</v>
      </c>
      <c r="H1" s="101"/>
      <c r="I1" s="101"/>
      <c r="J1" s="101"/>
      <c r="P1" s="100" t="s">
        <v>356</v>
      </c>
    </row>
    <row r="2" spans="8:10" ht="12.75">
      <c r="H2" s="102"/>
      <c r="I2" s="102"/>
      <c r="J2" s="102"/>
    </row>
    <row r="3" spans="2:20" s="6" customFormat="1" ht="51">
      <c r="B3" s="7" t="s">
        <v>1</v>
      </c>
      <c r="C3" s="8" t="s">
        <v>2</v>
      </c>
      <c r="D3" s="8" t="s">
        <v>3</v>
      </c>
      <c r="E3" s="8" t="s">
        <v>4</v>
      </c>
      <c r="F3" s="8" t="s">
        <v>5</v>
      </c>
      <c r="G3" s="8" t="s">
        <v>6</v>
      </c>
      <c r="H3" s="9" t="s">
        <v>7</v>
      </c>
      <c r="I3" s="9" t="s">
        <v>8</v>
      </c>
      <c r="J3" s="9" t="s">
        <v>9</v>
      </c>
      <c r="K3" s="8" t="s">
        <v>10</v>
      </c>
      <c r="L3" s="8" t="s">
        <v>11</v>
      </c>
      <c r="M3" s="10" t="s">
        <v>12</v>
      </c>
      <c r="N3" s="11" t="s">
        <v>13</v>
      </c>
      <c r="O3" s="11" t="s">
        <v>14</v>
      </c>
      <c r="P3" s="11" t="s">
        <v>15</v>
      </c>
      <c r="Q3" s="11" t="s">
        <v>16</v>
      </c>
      <c r="R3" s="12" t="s">
        <v>17</v>
      </c>
      <c r="S3" s="13" t="s">
        <v>18</v>
      </c>
      <c r="T3" s="13" t="s">
        <v>19</v>
      </c>
    </row>
    <row r="4" spans="3:18" s="14" customFormat="1" ht="12.75">
      <c r="C4" s="15" t="s">
        <v>20</v>
      </c>
      <c r="D4" s="15" t="s">
        <v>20</v>
      </c>
      <c r="E4" s="15" t="s">
        <v>20</v>
      </c>
      <c r="F4" s="15"/>
      <c r="G4" s="15" t="s">
        <v>20</v>
      </c>
      <c r="H4" s="15" t="s">
        <v>20</v>
      </c>
      <c r="I4" s="15" t="s">
        <v>20</v>
      </c>
      <c r="J4" s="15" t="s">
        <v>20</v>
      </c>
      <c r="K4" s="15" t="s">
        <v>20</v>
      </c>
      <c r="L4" s="15" t="s">
        <v>20</v>
      </c>
      <c r="M4" s="16" t="s">
        <v>21</v>
      </c>
      <c r="N4" s="15" t="s">
        <v>20</v>
      </c>
      <c r="O4" s="15" t="s">
        <v>20</v>
      </c>
      <c r="P4" s="15" t="s">
        <v>20</v>
      </c>
      <c r="Q4" s="15" t="s">
        <v>20</v>
      </c>
      <c r="R4" s="17"/>
    </row>
    <row r="5" spans="1:35" s="14" customFormat="1" ht="38.25" outlineLevel="1">
      <c r="A5" s="18" t="s">
        <v>22</v>
      </c>
      <c r="B5" s="19" t="s">
        <v>23</v>
      </c>
      <c r="C5" s="20">
        <v>0</v>
      </c>
      <c r="D5" s="20">
        <v>0</v>
      </c>
      <c r="E5" s="21">
        <v>0</v>
      </c>
      <c r="F5" s="21">
        <v>200000</v>
      </c>
      <c r="G5" s="22">
        <f aca="true" t="shared" si="0" ref="G5:G11">IF(ISNA(VLOOKUP(A5,Profile,10,FALSE)),0,(VLOOKUP(A5,Profile,10,FALSE)))</f>
        <v>100000</v>
      </c>
      <c r="H5" s="23"/>
      <c r="I5" s="23"/>
      <c r="J5" s="23"/>
      <c r="K5" s="21">
        <f aca="true" t="shared" si="1" ref="K5:K11">IF(ISNA(VLOOKUP(A5,Detail,12,FALSE)*1000),0,((VLOOKUP(A5,Detail,12,FALSE)*1000)))</f>
        <v>108144.56</v>
      </c>
      <c r="L5" s="21">
        <f aca="true" t="shared" si="2" ref="L5:L11">K5-G5</f>
        <v>8144.559999999998</v>
      </c>
      <c r="M5" s="24">
        <f aca="true" t="shared" si="3" ref="M5:M11">IF(F5=0,0,K5/F5)</f>
        <v>0.5407228</v>
      </c>
      <c r="N5" s="21">
        <f aca="true" t="shared" si="4" ref="N5:N11">IF(ISNA(VLOOKUP(A5,Detail,10,FALSE)*1000),0,((VLOOKUP(A5,Detail,10,FALSE)*1000)))</f>
        <v>200000</v>
      </c>
      <c r="O5" s="22">
        <f>+N5-E5</f>
        <v>200000</v>
      </c>
      <c r="P5" s="22"/>
      <c r="Q5" s="22">
        <v>200000</v>
      </c>
      <c r="R5" s="17"/>
      <c r="T5" s="19" t="s">
        <v>24</v>
      </c>
      <c r="U5" s="19" t="s">
        <v>22</v>
      </c>
      <c r="V5" s="19"/>
      <c r="W5" s="19"/>
      <c r="X5" s="19"/>
      <c r="Y5" s="19"/>
      <c r="Z5" s="19"/>
      <c r="AA5" s="19"/>
      <c r="AB5" s="19"/>
      <c r="AC5" s="19"/>
      <c r="AD5" s="19"/>
      <c r="AE5" s="19"/>
      <c r="AF5" s="19"/>
      <c r="AG5" s="19"/>
      <c r="AH5" s="19"/>
      <c r="AI5" s="19"/>
    </row>
    <row r="6" spans="1:35" s="14" customFormat="1" ht="38.25" outlineLevel="1">
      <c r="A6" s="18" t="str">
        <f>LEFT(B6,5)</f>
        <v>F6013</v>
      </c>
      <c r="B6" s="19" t="s">
        <v>25</v>
      </c>
      <c r="C6" s="20">
        <v>0</v>
      </c>
      <c r="D6" s="20">
        <v>0</v>
      </c>
      <c r="E6" s="21">
        <v>0</v>
      </c>
      <c r="F6" s="21">
        <v>0</v>
      </c>
      <c r="G6" s="22">
        <f t="shared" si="0"/>
        <v>0</v>
      </c>
      <c r="H6" s="23"/>
      <c r="I6" s="23"/>
      <c r="J6" s="23"/>
      <c r="K6" s="21">
        <f t="shared" si="1"/>
        <v>2008.2300000000002</v>
      </c>
      <c r="L6" s="21">
        <f t="shared" si="2"/>
        <v>2008.2300000000002</v>
      </c>
      <c r="M6" s="24">
        <f t="shared" si="3"/>
        <v>0</v>
      </c>
      <c r="N6" s="21">
        <f t="shared" si="4"/>
        <v>4807</v>
      </c>
      <c r="O6" s="22">
        <f aca="true" t="shared" si="5" ref="O6:O11">+N6-E6</f>
        <v>4807</v>
      </c>
      <c r="P6" s="22"/>
      <c r="Q6" s="22">
        <v>4807</v>
      </c>
      <c r="R6" s="17"/>
      <c r="T6" s="19" t="s">
        <v>26</v>
      </c>
      <c r="U6" s="19"/>
      <c r="V6" s="19"/>
      <c r="W6" s="19"/>
      <c r="X6" s="19"/>
      <c r="Y6" s="19"/>
      <c r="Z6" s="19"/>
      <c r="AA6" s="19"/>
      <c r="AB6" s="19"/>
      <c r="AC6" s="19"/>
      <c r="AD6" s="19"/>
      <c r="AE6" s="19"/>
      <c r="AF6" s="19"/>
      <c r="AG6" s="19"/>
      <c r="AH6" s="19"/>
      <c r="AI6" s="19"/>
    </row>
    <row r="7" spans="1:35" s="14" customFormat="1" ht="38.25" outlineLevel="1">
      <c r="A7" s="18" t="str">
        <f>LEFT(B7,5)</f>
        <v>F6015</v>
      </c>
      <c r="B7" s="19" t="s">
        <v>27</v>
      </c>
      <c r="C7" s="20">
        <v>0</v>
      </c>
      <c r="D7" s="20">
        <v>0</v>
      </c>
      <c r="E7" s="21">
        <v>0</v>
      </c>
      <c r="F7" s="21">
        <v>0</v>
      </c>
      <c r="G7" s="22">
        <f t="shared" si="0"/>
        <v>0</v>
      </c>
      <c r="H7" s="23"/>
      <c r="I7" s="23"/>
      <c r="J7" s="23"/>
      <c r="K7" s="21">
        <f t="shared" si="1"/>
        <v>1600</v>
      </c>
      <c r="L7" s="21">
        <f t="shared" si="2"/>
        <v>1600</v>
      </c>
      <c r="M7" s="24">
        <f t="shared" si="3"/>
        <v>0</v>
      </c>
      <c r="N7" s="21">
        <f t="shared" si="4"/>
        <v>3379</v>
      </c>
      <c r="O7" s="22">
        <f t="shared" si="5"/>
        <v>3379</v>
      </c>
      <c r="P7" s="22"/>
      <c r="Q7" s="22">
        <v>3379</v>
      </c>
      <c r="R7" s="17"/>
      <c r="T7" s="19" t="s">
        <v>26</v>
      </c>
      <c r="U7" s="19"/>
      <c r="V7" s="19"/>
      <c r="W7" s="19"/>
      <c r="X7" s="19"/>
      <c r="Y7" s="19"/>
      <c r="Z7" s="19"/>
      <c r="AA7" s="19"/>
      <c r="AB7" s="19"/>
      <c r="AC7" s="19"/>
      <c r="AD7" s="19"/>
      <c r="AE7" s="19"/>
      <c r="AF7" s="19"/>
      <c r="AG7" s="19"/>
      <c r="AH7" s="19"/>
      <c r="AI7" s="19"/>
    </row>
    <row r="8" spans="1:35" s="14" customFormat="1" ht="38.25" outlineLevel="1">
      <c r="A8" s="18" t="s">
        <v>28</v>
      </c>
      <c r="B8" s="19" t="s">
        <v>29</v>
      </c>
      <c r="C8" s="20">
        <v>0</v>
      </c>
      <c r="D8" s="20">
        <v>0</v>
      </c>
      <c r="E8" s="21">
        <v>0</v>
      </c>
      <c r="F8" s="21">
        <v>0</v>
      </c>
      <c r="G8" s="22">
        <f t="shared" si="0"/>
        <v>0</v>
      </c>
      <c r="H8" s="23"/>
      <c r="I8" s="23"/>
      <c r="J8" s="23"/>
      <c r="K8" s="21">
        <f t="shared" si="1"/>
        <v>0</v>
      </c>
      <c r="L8" s="21">
        <f t="shared" si="2"/>
        <v>0</v>
      </c>
      <c r="M8" s="24">
        <f t="shared" si="3"/>
        <v>0</v>
      </c>
      <c r="N8" s="21">
        <f t="shared" si="4"/>
        <v>13441.44</v>
      </c>
      <c r="O8" s="22">
        <f t="shared" si="5"/>
        <v>13441.44</v>
      </c>
      <c r="P8" s="22"/>
      <c r="Q8" s="22">
        <v>13441.44</v>
      </c>
      <c r="R8" s="17"/>
      <c r="T8" s="19" t="s">
        <v>26</v>
      </c>
      <c r="U8" s="19"/>
      <c r="V8" s="19"/>
      <c r="W8" s="19"/>
      <c r="X8" s="19"/>
      <c r="Y8" s="19"/>
      <c r="Z8" s="19"/>
      <c r="AA8" s="19"/>
      <c r="AB8" s="19"/>
      <c r="AC8" s="19"/>
      <c r="AD8" s="19"/>
      <c r="AE8" s="19"/>
      <c r="AF8" s="19"/>
      <c r="AG8" s="19"/>
      <c r="AH8" s="19"/>
      <c r="AI8" s="19"/>
    </row>
    <row r="9" spans="1:21" s="14" customFormat="1" ht="38.25" outlineLevel="1">
      <c r="A9" s="18" t="s">
        <v>30</v>
      </c>
      <c r="B9" s="19" t="s">
        <v>31</v>
      </c>
      <c r="C9" s="20">
        <v>0</v>
      </c>
      <c r="D9" s="20">
        <v>0</v>
      </c>
      <c r="E9" s="21">
        <v>0</v>
      </c>
      <c r="F9" s="21">
        <v>1000</v>
      </c>
      <c r="G9" s="22">
        <f t="shared" si="0"/>
        <v>0</v>
      </c>
      <c r="H9" s="23"/>
      <c r="I9" s="23"/>
      <c r="J9" s="23"/>
      <c r="K9" s="21">
        <f t="shared" si="1"/>
        <v>1000</v>
      </c>
      <c r="L9" s="21">
        <f t="shared" si="2"/>
        <v>1000</v>
      </c>
      <c r="M9" s="24">
        <f t="shared" si="3"/>
        <v>1</v>
      </c>
      <c r="N9" s="21">
        <f t="shared" si="4"/>
        <v>1000</v>
      </c>
      <c r="O9" s="22">
        <f t="shared" si="5"/>
        <v>1000</v>
      </c>
      <c r="P9" s="22"/>
      <c r="Q9" s="22">
        <v>1000</v>
      </c>
      <c r="R9" s="17"/>
      <c r="T9" s="19" t="s">
        <v>26</v>
      </c>
      <c r="U9" s="19" t="s">
        <v>30</v>
      </c>
    </row>
    <row r="10" spans="1:21" s="14" customFormat="1" ht="38.25" outlineLevel="1">
      <c r="A10" s="18" t="s">
        <v>32</v>
      </c>
      <c r="B10" s="19" t="s">
        <v>33</v>
      </c>
      <c r="C10" s="20">
        <v>0</v>
      </c>
      <c r="D10" s="20">
        <v>0</v>
      </c>
      <c r="E10" s="21">
        <v>0</v>
      </c>
      <c r="F10" s="21">
        <v>0</v>
      </c>
      <c r="G10" s="22">
        <f t="shared" si="0"/>
        <v>1000</v>
      </c>
      <c r="H10" s="23"/>
      <c r="I10" s="23"/>
      <c r="J10" s="23"/>
      <c r="K10" s="21">
        <f t="shared" si="1"/>
        <v>0</v>
      </c>
      <c r="L10" s="21">
        <f t="shared" si="2"/>
        <v>-1000</v>
      </c>
      <c r="M10" s="24">
        <f t="shared" si="3"/>
        <v>0</v>
      </c>
      <c r="N10" s="21">
        <f t="shared" si="4"/>
        <v>16361.999999999998</v>
      </c>
      <c r="O10" s="22">
        <f t="shared" si="5"/>
        <v>16361.999999999998</v>
      </c>
      <c r="P10" s="22"/>
      <c r="Q10" s="22">
        <v>16362</v>
      </c>
      <c r="R10" s="17"/>
      <c r="T10" s="19" t="s">
        <v>26</v>
      </c>
      <c r="U10" s="19"/>
    </row>
    <row r="11" spans="1:21" s="14" customFormat="1" ht="25.5" outlineLevel="1">
      <c r="A11" s="18" t="s">
        <v>34</v>
      </c>
      <c r="B11" s="19" t="s">
        <v>35</v>
      </c>
      <c r="C11" s="20">
        <v>0</v>
      </c>
      <c r="D11" s="20">
        <v>0</v>
      </c>
      <c r="E11" s="21">
        <v>0</v>
      </c>
      <c r="F11" s="21">
        <v>417225</v>
      </c>
      <c r="G11" s="22">
        <f t="shared" si="0"/>
        <v>90000</v>
      </c>
      <c r="H11" s="23"/>
      <c r="I11" s="23"/>
      <c r="J11" s="23"/>
      <c r="K11" s="21">
        <f t="shared" si="1"/>
        <v>87325</v>
      </c>
      <c r="L11" s="21">
        <f t="shared" si="2"/>
        <v>-2675</v>
      </c>
      <c r="M11" s="24">
        <f t="shared" si="3"/>
        <v>0.20929953861825154</v>
      </c>
      <c r="N11" s="21">
        <f t="shared" si="4"/>
        <v>417225</v>
      </c>
      <c r="O11" s="22">
        <f t="shared" si="5"/>
        <v>417225</v>
      </c>
      <c r="P11" s="22"/>
      <c r="Q11" s="22">
        <v>417225</v>
      </c>
      <c r="R11" s="17"/>
      <c r="T11" s="19" t="s">
        <v>36</v>
      </c>
      <c r="U11" s="19" t="s">
        <v>34</v>
      </c>
    </row>
    <row r="12" spans="1:21" s="18" customFormat="1" ht="6" customHeight="1" outlineLevel="1">
      <c r="A12" s="18" t="s">
        <v>37</v>
      </c>
      <c r="C12" s="21"/>
      <c r="D12" s="21"/>
      <c r="E12" s="21"/>
      <c r="F12" s="21"/>
      <c r="G12" s="21"/>
      <c r="H12" s="21"/>
      <c r="I12" s="21"/>
      <c r="J12" s="21"/>
      <c r="K12" s="21"/>
      <c r="L12" s="21"/>
      <c r="M12" s="25"/>
      <c r="N12" s="21"/>
      <c r="O12" s="26"/>
      <c r="P12" s="26"/>
      <c r="Q12" s="26"/>
      <c r="R12" s="5"/>
      <c r="S12" s="27"/>
      <c r="T12" s="28"/>
      <c r="U12" s="19" t="e">
        <v>#N/A</v>
      </c>
    </row>
    <row r="13" spans="1:21" s="35" customFormat="1" ht="15">
      <c r="A13" s="18" t="s">
        <v>38</v>
      </c>
      <c r="B13" s="29" t="s">
        <v>39</v>
      </c>
      <c r="C13" s="30">
        <f>SUM(C5:C12)</f>
        <v>0</v>
      </c>
      <c r="D13" s="30">
        <f aca="true" t="shared" si="6" ref="D13:L13">SUM(D5:D12)</f>
        <v>0</v>
      </c>
      <c r="E13" s="30">
        <f t="shared" si="6"/>
        <v>0</v>
      </c>
      <c r="F13" s="30">
        <f t="shared" si="6"/>
        <v>618225</v>
      </c>
      <c r="G13" s="30">
        <f t="shared" si="6"/>
        <v>191000</v>
      </c>
      <c r="H13" s="30">
        <f t="shared" si="6"/>
        <v>0</v>
      </c>
      <c r="I13" s="30">
        <f t="shared" si="6"/>
        <v>0</v>
      </c>
      <c r="J13" s="30">
        <f t="shared" si="6"/>
        <v>0</v>
      </c>
      <c r="K13" s="30">
        <f t="shared" si="6"/>
        <v>200077.78999999998</v>
      </c>
      <c r="L13" s="30">
        <f t="shared" si="6"/>
        <v>9077.789999999997</v>
      </c>
      <c r="M13" s="31">
        <f>K13/F13</f>
        <v>0.32363264183751866</v>
      </c>
      <c r="N13" s="30">
        <f>SUM(N5:N11)</f>
        <v>656214.44</v>
      </c>
      <c r="O13" s="30">
        <f>SUM(O5:O11)</f>
        <v>656214.44</v>
      </c>
      <c r="P13" s="30">
        <f>SUM(P5:P11)</f>
        <v>0</v>
      </c>
      <c r="Q13" s="30">
        <f>SUM(Q5:Q11)</f>
        <v>656214.44</v>
      </c>
      <c r="R13" s="32"/>
      <c r="S13" s="33"/>
      <c r="T13" s="34"/>
      <c r="U13" s="19" t="e">
        <v>#N/A</v>
      </c>
    </row>
    <row r="14" spans="1:21" s="36" customFormat="1" ht="6" customHeight="1">
      <c r="A14" s="18" t="s">
        <v>37</v>
      </c>
      <c r="C14" s="37"/>
      <c r="D14" s="37"/>
      <c r="E14" s="37"/>
      <c r="F14" s="37"/>
      <c r="G14" s="37"/>
      <c r="H14" s="37"/>
      <c r="I14" s="37"/>
      <c r="J14" s="37"/>
      <c r="K14" s="37"/>
      <c r="L14" s="37"/>
      <c r="M14" s="38"/>
      <c r="N14" s="37"/>
      <c r="O14" s="37"/>
      <c r="P14" s="37"/>
      <c r="Q14" s="37"/>
      <c r="R14" s="39"/>
      <c r="S14" s="40"/>
      <c r="T14" s="41"/>
      <c r="U14" s="19" t="e">
        <v>#N/A</v>
      </c>
    </row>
    <row r="15" spans="1:21" ht="25.5" outlineLevel="1">
      <c r="A15" s="18" t="s">
        <v>40</v>
      </c>
      <c r="B15" s="18" t="s">
        <v>41</v>
      </c>
      <c r="C15" s="21">
        <v>50000</v>
      </c>
      <c r="D15" s="21">
        <v>0</v>
      </c>
      <c r="E15" s="21">
        <v>50000</v>
      </c>
      <c r="F15" s="21">
        <v>50000</v>
      </c>
      <c r="G15" s="22">
        <f>IF(ISNA(VLOOKUP(A15,Profile,10,FALSE)),0,(VLOOKUP(A15,Profile,10,FALSE)))</f>
        <v>0</v>
      </c>
      <c r="H15" s="21">
        <v>50000</v>
      </c>
      <c r="I15" s="21">
        <v>50000</v>
      </c>
      <c r="J15" s="21"/>
      <c r="K15" s="21">
        <f>IF(ISNA(VLOOKUP(A15,Detail,12,FALSE)*1000),0,((VLOOKUP(A15,Detail,12,FALSE)*1000)))</f>
        <v>0</v>
      </c>
      <c r="L15" s="21">
        <f>K15-G15</f>
        <v>0</v>
      </c>
      <c r="M15" s="42">
        <f>IF(F15=0,0,K15/F15)</f>
        <v>0</v>
      </c>
      <c r="N15" s="21">
        <f>IF(ISNA(VLOOKUP(A15,Detail,10,FALSE)*1000),0,((VLOOKUP(A15,Detail,10,FALSE)*1000)))</f>
        <v>50000</v>
      </c>
      <c r="O15" s="22">
        <f>+N15-E15</f>
        <v>0</v>
      </c>
      <c r="P15" s="21">
        <v>0</v>
      </c>
      <c r="Q15" s="22">
        <v>0</v>
      </c>
      <c r="R15" s="43" t="s">
        <v>42</v>
      </c>
      <c r="S15" s="44" t="s">
        <v>43</v>
      </c>
      <c r="T15" s="45" t="s">
        <v>44</v>
      </c>
      <c r="U15" s="19" t="s">
        <v>40</v>
      </c>
    </row>
    <row r="16" spans="1:21" ht="25.5" outlineLevel="1">
      <c r="A16" s="18" t="s">
        <v>45</v>
      </c>
      <c r="B16" s="18" t="s">
        <v>46</v>
      </c>
      <c r="C16" s="21">
        <v>640000</v>
      </c>
      <c r="D16" s="21">
        <v>110000</v>
      </c>
      <c r="E16" s="21">
        <v>750000</v>
      </c>
      <c r="F16" s="21">
        <v>750000</v>
      </c>
      <c r="G16" s="22">
        <f>IF(ISNA(VLOOKUP(A16,Profile,10,FALSE)),0,(VLOOKUP(A16,Profile,10,FALSE)))</f>
        <v>62550</v>
      </c>
      <c r="H16" s="21">
        <v>640000</v>
      </c>
      <c r="I16" s="21">
        <v>640000</v>
      </c>
      <c r="J16" s="21">
        <v>640000</v>
      </c>
      <c r="K16" s="21">
        <f>IF(ISNA(VLOOKUP(A16,Detail,12,FALSE)*1000),0,((VLOOKUP(A16,Detail,12,FALSE)*1000)))</f>
        <v>20747.64</v>
      </c>
      <c r="L16" s="21">
        <f>K16-G16</f>
        <v>-41802.36</v>
      </c>
      <c r="M16" s="42">
        <f>IF(F16=0,0,K16/F16)</f>
        <v>0.02766352</v>
      </c>
      <c r="N16" s="21">
        <f>IF(ISNA(VLOOKUP(A16,Detail,10,FALSE)*1000),0,((VLOOKUP(A16,Detail,10,FALSE)*1000)))</f>
        <v>750000</v>
      </c>
      <c r="O16" s="22">
        <f>+N16-E16</f>
        <v>0</v>
      </c>
      <c r="P16" s="21">
        <v>0</v>
      </c>
      <c r="Q16" s="22">
        <v>0</v>
      </c>
      <c r="R16" s="43" t="s">
        <v>42</v>
      </c>
      <c r="S16" s="44" t="s">
        <v>43</v>
      </c>
      <c r="T16" s="28" t="s">
        <v>47</v>
      </c>
      <c r="U16" s="19" t="s">
        <v>45</v>
      </c>
    </row>
    <row r="17" spans="1:21" ht="6" customHeight="1" outlineLevel="1">
      <c r="A17" s="18" t="s">
        <v>37</v>
      </c>
      <c r="B17" s="18"/>
      <c r="C17" s="21"/>
      <c r="D17" s="21"/>
      <c r="E17" s="21"/>
      <c r="F17" s="21"/>
      <c r="G17" s="21"/>
      <c r="H17" s="21"/>
      <c r="I17" s="21"/>
      <c r="J17" s="21"/>
      <c r="K17" s="21"/>
      <c r="L17" s="21"/>
      <c r="M17" s="46"/>
      <c r="N17" s="21"/>
      <c r="O17" s="21"/>
      <c r="P17" s="21"/>
      <c r="Q17" s="21"/>
      <c r="R17" s="43"/>
      <c r="S17" s="44"/>
      <c r="T17" s="45"/>
      <c r="U17" s="19" t="e">
        <v>#N/A</v>
      </c>
    </row>
    <row r="18" spans="1:21" s="35" customFormat="1" ht="15">
      <c r="A18" s="18" t="s">
        <v>48</v>
      </c>
      <c r="B18" s="29" t="s">
        <v>49</v>
      </c>
      <c r="C18" s="30">
        <f>SUM(C15:C17)</f>
        <v>690000</v>
      </c>
      <c r="D18" s="30">
        <f aca="true" t="shared" si="7" ref="D18:L18">SUM(D15:D17)</f>
        <v>110000</v>
      </c>
      <c r="E18" s="30">
        <f t="shared" si="7"/>
        <v>800000</v>
      </c>
      <c r="F18" s="30">
        <f t="shared" si="7"/>
        <v>800000</v>
      </c>
      <c r="G18" s="30">
        <f t="shared" si="7"/>
        <v>62550</v>
      </c>
      <c r="H18" s="30">
        <f t="shared" si="7"/>
        <v>690000</v>
      </c>
      <c r="I18" s="30">
        <f t="shared" si="7"/>
        <v>690000</v>
      </c>
      <c r="J18" s="30">
        <f t="shared" si="7"/>
        <v>640000</v>
      </c>
      <c r="K18" s="30">
        <f t="shared" si="7"/>
        <v>20747.64</v>
      </c>
      <c r="L18" s="30">
        <f t="shared" si="7"/>
        <v>-41802.36</v>
      </c>
      <c r="M18" s="31">
        <f>K18/F18</f>
        <v>0.02593455</v>
      </c>
      <c r="N18" s="30">
        <f>SUM(N15:N16)</f>
        <v>800000</v>
      </c>
      <c r="O18" s="30">
        <f>SUM(O15:O16)</f>
        <v>0</v>
      </c>
      <c r="P18" s="30">
        <f>SUM(P15:P16)</f>
        <v>0</v>
      </c>
      <c r="Q18" s="30">
        <f>SUM(Q15:Q16)</f>
        <v>0</v>
      </c>
      <c r="R18" s="32"/>
      <c r="S18" s="33"/>
      <c r="T18" s="34"/>
      <c r="U18" s="19" t="e">
        <v>#N/A</v>
      </c>
    </row>
    <row r="19" spans="1:21" s="36" customFormat="1" ht="6" customHeight="1">
      <c r="A19" s="18" t="s">
        <v>37</v>
      </c>
      <c r="C19" s="37"/>
      <c r="D19" s="37"/>
      <c r="E19" s="37"/>
      <c r="F19" s="37"/>
      <c r="G19" s="37"/>
      <c r="H19" s="37"/>
      <c r="I19" s="37"/>
      <c r="J19" s="37"/>
      <c r="K19" s="37"/>
      <c r="L19" s="37"/>
      <c r="M19" s="38"/>
      <c r="N19" s="37"/>
      <c r="O19" s="37"/>
      <c r="P19" s="37"/>
      <c r="Q19" s="37"/>
      <c r="R19" s="39"/>
      <c r="S19" s="40"/>
      <c r="T19" s="41"/>
      <c r="U19" s="19" t="e">
        <v>#N/A</v>
      </c>
    </row>
    <row r="20" spans="1:21" s="18" customFormat="1" ht="12.75" outlineLevel="1">
      <c r="A20" s="18" t="s">
        <v>50</v>
      </c>
      <c r="B20" s="47" t="s">
        <v>51</v>
      </c>
      <c r="C20" s="20">
        <v>0</v>
      </c>
      <c r="D20" s="21">
        <v>19000</v>
      </c>
      <c r="E20" s="21">
        <v>19000</v>
      </c>
      <c r="F20" s="21">
        <v>19000</v>
      </c>
      <c r="G20" s="22">
        <f aca="true" t="shared" si="8" ref="G20:G29">IF(ISNA(VLOOKUP(A20,Profile,10,FALSE)),0,(VLOOKUP(A20,Profile,10,FALSE)))</f>
        <v>0</v>
      </c>
      <c r="H20" s="21"/>
      <c r="I20" s="21"/>
      <c r="J20" s="21"/>
      <c r="K20" s="21">
        <f aca="true" t="shared" si="9" ref="K20:K29">IF(ISNA(VLOOKUP(A20,Detail,12,FALSE)*1000),0,((VLOOKUP(A20,Detail,12,FALSE)*1000)))</f>
        <v>0</v>
      </c>
      <c r="L20" s="21">
        <f aca="true" t="shared" si="10" ref="L20:L29">K20-G20</f>
        <v>0</v>
      </c>
      <c r="M20" s="42">
        <f aca="true" t="shared" si="11" ref="M20:M29">IF(F20=0,0,K20/F20)</f>
        <v>0</v>
      </c>
      <c r="N20" s="21">
        <f aca="true" t="shared" si="12" ref="N20:N29">IF(ISNA(VLOOKUP(A20,Detail,10,FALSE)*1000),0,((VLOOKUP(A20,Detail,10,FALSE)*1000)))</f>
        <v>19000</v>
      </c>
      <c r="O20" s="22">
        <f aca="true" t="shared" si="13" ref="O20:O31">+N20-E20</f>
        <v>0</v>
      </c>
      <c r="P20" s="21">
        <v>0</v>
      </c>
      <c r="Q20" s="22">
        <v>0</v>
      </c>
      <c r="R20" s="43"/>
      <c r="S20" s="48"/>
      <c r="T20" s="28"/>
      <c r="U20" s="19" t="s">
        <v>50</v>
      </c>
    </row>
    <row r="21" spans="1:21" s="18" customFormat="1" ht="12.75" outlineLevel="1">
      <c r="A21" s="18" t="s">
        <v>52</v>
      </c>
      <c r="B21" s="18" t="s">
        <v>53</v>
      </c>
      <c r="C21" s="20">
        <v>0</v>
      </c>
      <c r="D21" s="21">
        <v>6324</v>
      </c>
      <c r="E21" s="21">
        <v>6324</v>
      </c>
      <c r="F21" s="21">
        <v>6324</v>
      </c>
      <c r="G21" s="22">
        <f t="shared" si="8"/>
        <v>0</v>
      </c>
      <c r="H21" s="21"/>
      <c r="I21" s="21"/>
      <c r="J21" s="21"/>
      <c r="K21" s="21">
        <f t="shared" si="9"/>
        <v>0</v>
      </c>
      <c r="L21" s="21">
        <f t="shared" si="10"/>
        <v>0</v>
      </c>
      <c r="M21" s="42">
        <f t="shared" si="11"/>
        <v>0</v>
      </c>
      <c r="N21" s="21">
        <f t="shared" si="12"/>
        <v>6324</v>
      </c>
      <c r="O21" s="22">
        <f t="shared" si="13"/>
        <v>0</v>
      </c>
      <c r="P21" s="21">
        <v>0</v>
      </c>
      <c r="Q21" s="22">
        <v>0</v>
      </c>
      <c r="R21" s="43"/>
      <c r="S21" s="48"/>
      <c r="T21" s="28"/>
      <c r="U21" s="19" t="s">
        <v>52</v>
      </c>
    </row>
    <row r="22" spans="1:21" s="18" customFormat="1" ht="12.75" outlineLevel="1">
      <c r="A22" s="18" t="s">
        <v>54</v>
      </c>
      <c r="B22" s="18" t="s">
        <v>55</v>
      </c>
      <c r="C22" s="20">
        <v>0</v>
      </c>
      <c r="D22" s="21">
        <v>2550</v>
      </c>
      <c r="E22" s="21">
        <v>2550</v>
      </c>
      <c r="F22" s="21">
        <v>2550</v>
      </c>
      <c r="G22" s="22">
        <f t="shared" si="8"/>
        <v>0</v>
      </c>
      <c r="H22" s="21"/>
      <c r="I22" s="21"/>
      <c r="J22" s="21"/>
      <c r="K22" s="21">
        <f t="shared" si="9"/>
        <v>0</v>
      </c>
      <c r="L22" s="21">
        <f t="shared" si="10"/>
        <v>0</v>
      </c>
      <c r="M22" s="42">
        <f t="shared" si="11"/>
        <v>0</v>
      </c>
      <c r="N22" s="21">
        <f t="shared" si="12"/>
        <v>2550</v>
      </c>
      <c r="O22" s="22">
        <f t="shared" si="13"/>
        <v>0</v>
      </c>
      <c r="P22" s="21">
        <v>0</v>
      </c>
      <c r="Q22" s="22">
        <v>0</v>
      </c>
      <c r="R22" s="43"/>
      <c r="S22" s="48"/>
      <c r="T22" s="28"/>
      <c r="U22" s="19" t="s">
        <v>54</v>
      </c>
    </row>
    <row r="23" spans="1:21" s="18" customFormat="1" ht="12.75" outlineLevel="1">
      <c r="A23" s="18" t="s">
        <v>56</v>
      </c>
      <c r="B23" s="18" t="s">
        <v>57</v>
      </c>
      <c r="C23" s="20">
        <v>0</v>
      </c>
      <c r="D23" s="21">
        <v>1411</v>
      </c>
      <c r="E23" s="21">
        <v>1411</v>
      </c>
      <c r="F23" s="21">
        <v>1411</v>
      </c>
      <c r="G23" s="22">
        <f t="shared" si="8"/>
        <v>0</v>
      </c>
      <c r="H23" s="21"/>
      <c r="I23" s="21"/>
      <c r="J23" s="21"/>
      <c r="K23" s="21">
        <f t="shared" si="9"/>
        <v>0</v>
      </c>
      <c r="L23" s="21">
        <f t="shared" si="10"/>
        <v>0</v>
      </c>
      <c r="M23" s="42">
        <f t="shared" si="11"/>
        <v>0</v>
      </c>
      <c r="N23" s="21">
        <f t="shared" si="12"/>
        <v>1411</v>
      </c>
      <c r="O23" s="22">
        <f t="shared" si="13"/>
        <v>0</v>
      </c>
      <c r="P23" s="21">
        <v>0</v>
      </c>
      <c r="Q23" s="22">
        <v>0</v>
      </c>
      <c r="R23" s="43"/>
      <c r="S23" s="48"/>
      <c r="T23" s="28"/>
      <c r="U23" s="19" t="s">
        <v>56</v>
      </c>
    </row>
    <row r="24" spans="1:21" s="18" customFormat="1" ht="12.75" outlineLevel="1">
      <c r="A24" s="18" t="s">
        <v>58</v>
      </c>
      <c r="B24" s="18" t="s">
        <v>59</v>
      </c>
      <c r="C24" s="20">
        <v>0</v>
      </c>
      <c r="D24" s="21">
        <v>382.9</v>
      </c>
      <c r="E24" s="21">
        <v>382.9</v>
      </c>
      <c r="F24" s="21">
        <v>382.9</v>
      </c>
      <c r="G24" s="22">
        <f t="shared" si="8"/>
        <v>0</v>
      </c>
      <c r="H24" s="21"/>
      <c r="I24" s="21"/>
      <c r="J24" s="21"/>
      <c r="K24" s="21">
        <f t="shared" si="9"/>
        <v>0</v>
      </c>
      <c r="L24" s="21">
        <f t="shared" si="10"/>
        <v>0</v>
      </c>
      <c r="M24" s="42">
        <f t="shared" si="11"/>
        <v>0</v>
      </c>
      <c r="N24" s="21">
        <f t="shared" si="12"/>
        <v>382.9</v>
      </c>
      <c r="O24" s="22">
        <f t="shared" si="13"/>
        <v>0</v>
      </c>
      <c r="P24" s="21">
        <v>0</v>
      </c>
      <c r="Q24" s="22">
        <v>0</v>
      </c>
      <c r="R24" s="43"/>
      <c r="S24" s="48"/>
      <c r="T24" s="28"/>
      <c r="U24" s="19" t="s">
        <v>58</v>
      </c>
    </row>
    <row r="25" spans="1:21" ht="12.75" outlineLevel="1">
      <c r="A25" s="18" t="s">
        <v>60</v>
      </c>
      <c r="B25" s="49" t="s">
        <v>61</v>
      </c>
      <c r="C25" s="20">
        <v>0</v>
      </c>
      <c r="D25" s="21">
        <v>10000</v>
      </c>
      <c r="E25" s="21">
        <v>10000</v>
      </c>
      <c r="F25" s="21">
        <v>10000</v>
      </c>
      <c r="G25" s="22">
        <f t="shared" si="8"/>
        <v>0</v>
      </c>
      <c r="H25" s="21"/>
      <c r="I25" s="21"/>
      <c r="J25" s="21"/>
      <c r="K25" s="21">
        <f t="shared" si="9"/>
        <v>0</v>
      </c>
      <c r="L25" s="21">
        <f t="shared" si="10"/>
        <v>0</v>
      </c>
      <c r="M25" s="42">
        <f t="shared" si="11"/>
        <v>0</v>
      </c>
      <c r="N25" s="21">
        <f t="shared" si="12"/>
        <v>10000</v>
      </c>
      <c r="O25" s="22">
        <f t="shared" si="13"/>
        <v>0</v>
      </c>
      <c r="P25" s="21">
        <v>0</v>
      </c>
      <c r="Q25" s="22">
        <v>0</v>
      </c>
      <c r="R25" s="43"/>
      <c r="S25" s="44"/>
      <c r="T25" s="50"/>
      <c r="U25" s="19" t="s">
        <v>60</v>
      </c>
    </row>
    <row r="26" spans="1:21" ht="12.75" outlineLevel="1">
      <c r="A26" s="18" t="s">
        <v>62</v>
      </c>
      <c r="B26" s="18" t="s">
        <v>63</v>
      </c>
      <c r="C26" s="20">
        <v>0</v>
      </c>
      <c r="D26" s="21">
        <v>9238</v>
      </c>
      <c r="E26" s="21">
        <v>9238</v>
      </c>
      <c r="F26" s="21">
        <v>9238</v>
      </c>
      <c r="G26" s="22">
        <f t="shared" si="8"/>
        <v>0</v>
      </c>
      <c r="H26" s="21"/>
      <c r="I26" s="21"/>
      <c r="J26" s="21"/>
      <c r="K26" s="21">
        <f t="shared" si="9"/>
        <v>0</v>
      </c>
      <c r="L26" s="21">
        <f t="shared" si="10"/>
        <v>0</v>
      </c>
      <c r="M26" s="42">
        <f t="shared" si="11"/>
        <v>0</v>
      </c>
      <c r="N26" s="21">
        <f t="shared" si="12"/>
        <v>9238</v>
      </c>
      <c r="O26" s="22">
        <f t="shared" si="13"/>
        <v>0</v>
      </c>
      <c r="P26" s="21">
        <v>0</v>
      </c>
      <c r="Q26" s="22">
        <v>0</v>
      </c>
      <c r="R26" s="43"/>
      <c r="T26" s="50"/>
      <c r="U26" s="19" t="s">
        <v>62</v>
      </c>
    </row>
    <row r="27" spans="1:21" ht="12.75" outlineLevel="1">
      <c r="A27" s="18" t="s">
        <v>64</v>
      </c>
      <c r="B27" s="47" t="s">
        <v>65</v>
      </c>
      <c r="C27" s="20">
        <v>0</v>
      </c>
      <c r="D27" s="21">
        <v>25000</v>
      </c>
      <c r="E27" s="21">
        <v>25000</v>
      </c>
      <c r="F27" s="21">
        <v>25000</v>
      </c>
      <c r="G27" s="22">
        <f t="shared" si="8"/>
        <v>0</v>
      </c>
      <c r="H27" s="21"/>
      <c r="I27" s="21"/>
      <c r="J27" s="21"/>
      <c r="K27" s="21">
        <f t="shared" si="9"/>
        <v>0</v>
      </c>
      <c r="L27" s="21">
        <f t="shared" si="10"/>
        <v>0</v>
      </c>
      <c r="M27" s="42">
        <f t="shared" si="11"/>
        <v>0</v>
      </c>
      <c r="N27" s="21">
        <f t="shared" si="12"/>
        <v>25000</v>
      </c>
      <c r="O27" s="22">
        <f t="shared" si="13"/>
        <v>0</v>
      </c>
      <c r="P27" s="21">
        <v>0</v>
      </c>
      <c r="Q27" s="22">
        <v>0</v>
      </c>
      <c r="R27" s="43"/>
      <c r="S27" s="44"/>
      <c r="T27" s="50"/>
      <c r="U27" s="19" t="s">
        <v>64</v>
      </c>
    </row>
    <row r="28" spans="1:21" ht="12.75" outlineLevel="1">
      <c r="A28" s="18" t="s">
        <v>66</v>
      </c>
      <c r="B28" s="47" t="s">
        <v>67</v>
      </c>
      <c r="C28" s="20">
        <v>0</v>
      </c>
      <c r="D28" s="21">
        <v>17000</v>
      </c>
      <c r="E28" s="21">
        <v>17000</v>
      </c>
      <c r="F28" s="21">
        <v>17000</v>
      </c>
      <c r="G28" s="22">
        <f t="shared" si="8"/>
        <v>0</v>
      </c>
      <c r="H28" s="21"/>
      <c r="I28" s="21"/>
      <c r="J28" s="21"/>
      <c r="K28" s="21">
        <f t="shared" si="9"/>
        <v>0</v>
      </c>
      <c r="L28" s="21">
        <f t="shared" si="10"/>
        <v>0</v>
      </c>
      <c r="M28" s="42">
        <f t="shared" si="11"/>
        <v>0</v>
      </c>
      <c r="N28" s="21">
        <f t="shared" si="12"/>
        <v>17000</v>
      </c>
      <c r="O28" s="22">
        <f t="shared" si="13"/>
        <v>0</v>
      </c>
      <c r="P28" s="21">
        <v>0</v>
      </c>
      <c r="Q28" s="22">
        <v>0</v>
      </c>
      <c r="R28" s="43"/>
      <c r="S28" s="44"/>
      <c r="T28" s="50"/>
      <c r="U28" s="19" t="s">
        <v>66</v>
      </c>
    </row>
    <row r="29" spans="1:21" ht="12.75" outlineLevel="1">
      <c r="A29" s="18" t="s">
        <v>68</v>
      </c>
      <c r="B29" s="51" t="s">
        <v>69</v>
      </c>
      <c r="C29" s="21">
        <v>84271</v>
      </c>
      <c r="D29" s="20">
        <v>0</v>
      </c>
      <c r="E29" s="21">
        <v>84271</v>
      </c>
      <c r="F29" s="21">
        <v>84271</v>
      </c>
      <c r="G29" s="22">
        <f t="shared" si="8"/>
        <v>0</v>
      </c>
      <c r="H29" s="21"/>
      <c r="I29" s="21"/>
      <c r="J29" s="21"/>
      <c r="K29" s="21">
        <f t="shared" si="9"/>
        <v>0</v>
      </c>
      <c r="L29" s="21">
        <f t="shared" si="10"/>
        <v>0</v>
      </c>
      <c r="M29" s="42">
        <f t="shared" si="11"/>
        <v>0</v>
      </c>
      <c r="N29" s="21">
        <f t="shared" si="12"/>
        <v>84271</v>
      </c>
      <c r="O29" s="22">
        <f t="shared" si="13"/>
        <v>0</v>
      </c>
      <c r="P29" s="21">
        <v>0</v>
      </c>
      <c r="Q29" s="22">
        <v>0</v>
      </c>
      <c r="R29" s="43"/>
      <c r="S29" s="44"/>
      <c r="T29" s="52"/>
      <c r="U29" s="19" t="e">
        <v>#N/A</v>
      </c>
    </row>
    <row r="30" spans="1:21" ht="6" customHeight="1" outlineLevel="1">
      <c r="A30" s="18"/>
      <c r="B30" s="18"/>
      <c r="C30" s="21"/>
      <c r="D30" s="21"/>
      <c r="E30" s="21"/>
      <c r="F30" s="21"/>
      <c r="G30" s="21"/>
      <c r="H30" s="21"/>
      <c r="I30" s="21"/>
      <c r="J30" s="21"/>
      <c r="K30" s="21"/>
      <c r="L30" s="21"/>
      <c r="M30" s="46"/>
      <c r="N30" s="22"/>
      <c r="O30" s="22">
        <f t="shared" si="13"/>
        <v>0</v>
      </c>
      <c r="P30" s="21"/>
      <c r="Q30" s="21"/>
      <c r="R30" s="43"/>
      <c r="T30" s="50"/>
      <c r="U30" s="19" t="e">
        <v>#N/A</v>
      </c>
    </row>
    <row r="31" spans="1:21" ht="12.75" outlineLevel="1">
      <c r="A31" s="18" t="s">
        <v>70</v>
      </c>
      <c r="B31" s="18" t="s">
        <v>71</v>
      </c>
      <c r="C31" s="21">
        <v>90000</v>
      </c>
      <c r="D31" s="21">
        <v>-12874.990000000224</v>
      </c>
      <c r="E31" s="21">
        <v>77125.00999999978</v>
      </c>
      <c r="F31" s="21">
        <v>77125.00999999978</v>
      </c>
      <c r="G31" s="22">
        <f>IF(ISNA(VLOOKUP(A31,Profile,10,FALSE)),0,(VLOOKUP(A31,Profile,10,FALSE)))</f>
        <v>36000</v>
      </c>
      <c r="H31" s="21"/>
      <c r="I31" s="21"/>
      <c r="J31" s="21"/>
      <c r="K31" s="21">
        <f>IF(ISNA(VLOOKUP(A31,Detail,12,FALSE)*1000),0,((VLOOKUP(A31,Detail,12,FALSE)*1000)))</f>
        <v>36186.66</v>
      </c>
      <c r="L31" s="21">
        <f>K31-G31</f>
        <v>186.6600000000035</v>
      </c>
      <c r="M31" s="42">
        <f>IF(F31=0,0,K31/F31)</f>
        <v>0.46919488243826624</v>
      </c>
      <c r="N31" s="21">
        <f>IF(ISNA(VLOOKUP(A31,Detail,10,FALSE)*1000),0,((VLOOKUP(A31,Detail,10,FALSE)*1000)))</f>
        <v>77125.00999999978</v>
      </c>
      <c r="O31" s="22">
        <f t="shared" si="13"/>
        <v>0</v>
      </c>
      <c r="P31" s="21">
        <v>0</v>
      </c>
      <c r="Q31" s="22">
        <v>0</v>
      </c>
      <c r="R31" s="43"/>
      <c r="T31" s="50"/>
      <c r="U31" s="19" t="s">
        <v>70</v>
      </c>
    </row>
    <row r="32" spans="1:21" ht="6" customHeight="1" outlineLevel="1">
      <c r="A32" s="18" t="s">
        <v>37</v>
      </c>
      <c r="B32" s="18"/>
      <c r="C32" s="21"/>
      <c r="D32" s="21"/>
      <c r="E32" s="21"/>
      <c r="F32" s="21"/>
      <c r="G32" s="21"/>
      <c r="H32" s="21"/>
      <c r="I32" s="21"/>
      <c r="J32" s="21"/>
      <c r="K32" s="21"/>
      <c r="L32" s="21"/>
      <c r="M32" s="46"/>
      <c r="N32" s="21"/>
      <c r="O32" s="21"/>
      <c r="P32" s="21"/>
      <c r="Q32" s="21"/>
      <c r="R32" s="43"/>
      <c r="S32" s="44"/>
      <c r="T32" s="50"/>
      <c r="U32" s="19" t="e">
        <v>#N/A</v>
      </c>
    </row>
    <row r="33" spans="1:21" s="35" customFormat="1" ht="15">
      <c r="A33" s="18" t="s">
        <v>72</v>
      </c>
      <c r="B33" s="29" t="s">
        <v>73</v>
      </c>
      <c r="C33" s="30">
        <f>SUM(C20:C31)</f>
        <v>174271</v>
      </c>
      <c r="D33" s="30">
        <f aca="true" t="shared" si="14" ref="D33:L33">SUM(D20:D31)</f>
        <v>78030.90999999977</v>
      </c>
      <c r="E33" s="30">
        <f t="shared" si="14"/>
        <v>252301.90999999977</v>
      </c>
      <c r="F33" s="30">
        <f t="shared" si="14"/>
        <v>252301.90999999977</v>
      </c>
      <c r="G33" s="30">
        <f t="shared" si="14"/>
        <v>36000</v>
      </c>
      <c r="H33" s="30">
        <f t="shared" si="14"/>
        <v>0</v>
      </c>
      <c r="I33" s="30">
        <f t="shared" si="14"/>
        <v>0</v>
      </c>
      <c r="J33" s="30">
        <f t="shared" si="14"/>
        <v>0</v>
      </c>
      <c r="K33" s="30">
        <f t="shared" si="14"/>
        <v>36186.66</v>
      </c>
      <c r="L33" s="30">
        <f t="shared" si="14"/>
        <v>186.6600000000035</v>
      </c>
      <c r="M33" s="31">
        <f>K33/F33</f>
        <v>0.14342602479703795</v>
      </c>
      <c r="N33" s="30">
        <f>SUM(N20:N31)</f>
        <v>252301.90999999977</v>
      </c>
      <c r="O33" s="30">
        <f>SUM(O20:O31)</f>
        <v>0</v>
      </c>
      <c r="P33" s="30">
        <f>SUM(P20:P31)</f>
        <v>0</v>
      </c>
      <c r="Q33" s="30">
        <f>SUM(Q20:Q31)</f>
        <v>0</v>
      </c>
      <c r="R33" s="32"/>
      <c r="S33" s="33"/>
      <c r="T33" s="34"/>
      <c r="U33" s="19" t="e">
        <v>#N/A</v>
      </c>
    </row>
    <row r="34" spans="1:21" s="36" customFormat="1" ht="6" customHeight="1">
      <c r="A34" s="18" t="s">
        <v>37</v>
      </c>
      <c r="C34" s="37"/>
      <c r="D34" s="37"/>
      <c r="E34" s="37"/>
      <c r="F34" s="37"/>
      <c r="G34" s="37"/>
      <c r="H34" s="37"/>
      <c r="I34" s="37"/>
      <c r="J34" s="37"/>
      <c r="K34" s="37"/>
      <c r="L34" s="37"/>
      <c r="M34" s="38"/>
      <c r="N34" s="37"/>
      <c r="O34" s="37"/>
      <c r="P34" s="37"/>
      <c r="Q34" s="37"/>
      <c r="R34" s="39"/>
      <c r="S34" s="40"/>
      <c r="T34" s="41"/>
      <c r="U34" s="19" t="e">
        <v>#N/A</v>
      </c>
    </row>
    <row r="35" spans="1:21" s="36" customFormat="1" ht="12.75">
      <c r="A35" s="18"/>
      <c r="C35" s="37"/>
      <c r="D35" s="37"/>
      <c r="E35" s="37"/>
      <c r="F35" s="37"/>
      <c r="G35" s="37"/>
      <c r="H35" s="37"/>
      <c r="I35" s="37"/>
      <c r="J35" s="37"/>
      <c r="K35" s="37"/>
      <c r="L35" s="37"/>
      <c r="M35" s="38"/>
      <c r="N35" s="37"/>
      <c r="O35" s="37"/>
      <c r="P35" s="37"/>
      <c r="Q35" s="37"/>
      <c r="R35" s="39"/>
      <c r="S35" s="40"/>
      <c r="T35" s="41"/>
      <c r="U35" s="19" t="e">
        <v>#N/A</v>
      </c>
    </row>
    <row r="36" spans="1:26" s="58" customFormat="1" ht="25.5" outlineLevel="1">
      <c r="A36" s="18" t="s">
        <v>74</v>
      </c>
      <c r="B36" s="53" t="s">
        <v>75</v>
      </c>
      <c r="C36" s="20">
        <v>0</v>
      </c>
      <c r="D36" s="20">
        <v>128278</v>
      </c>
      <c r="E36" s="20">
        <v>128278</v>
      </c>
      <c r="F36" s="20">
        <v>128278</v>
      </c>
      <c r="G36" s="22">
        <f>IF(ISNA(VLOOKUP(A36,Profile,10,FALSE)),0,(VLOOKUP(A36,Profile,10,FALSE)))</f>
        <v>0</v>
      </c>
      <c r="H36" s="54">
        <v>0</v>
      </c>
      <c r="I36" s="54">
        <v>0</v>
      </c>
      <c r="J36" s="54"/>
      <c r="K36" s="21">
        <f>IF(ISNA(VLOOKUP(A36,Detail,12,FALSE)*1000),0,((VLOOKUP(A36,Detail,12,FALSE)*1000)))</f>
        <v>0</v>
      </c>
      <c r="L36" s="21">
        <f>K36-G36</f>
        <v>0</v>
      </c>
      <c r="M36" s="42">
        <f>IF(F36=0,0,K36/F36)</f>
        <v>0</v>
      </c>
      <c r="N36" s="21">
        <v>0</v>
      </c>
      <c r="O36" s="22">
        <f>+N36-E36</f>
        <v>-128278</v>
      </c>
      <c r="P36" s="21">
        <f>O36</f>
        <v>-128278</v>
      </c>
      <c r="Q36" s="22">
        <v>0</v>
      </c>
      <c r="R36" s="55"/>
      <c r="S36" s="56"/>
      <c r="T36" s="57" t="s">
        <v>76</v>
      </c>
      <c r="U36" s="19" t="s">
        <v>74</v>
      </c>
      <c r="V36" s="53"/>
      <c r="W36" s="53"/>
      <c r="X36" s="53"/>
      <c r="Y36" s="53"/>
      <c r="Z36" s="53"/>
    </row>
    <row r="37" spans="1:26" s="58" customFormat="1" ht="25.5" outlineLevel="1">
      <c r="A37" s="18" t="s">
        <v>77</v>
      </c>
      <c r="B37" s="53" t="s">
        <v>78</v>
      </c>
      <c r="C37" s="20">
        <v>0</v>
      </c>
      <c r="D37" s="20">
        <v>22684</v>
      </c>
      <c r="E37" s="20">
        <v>22684</v>
      </c>
      <c r="F37" s="20">
        <v>22684</v>
      </c>
      <c r="G37" s="22">
        <f>IF(ISNA(VLOOKUP(A37,Profile,10,FALSE)),0,(VLOOKUP(A37,Profile,10,FALSE)))</f>
        <v>0</v>
      </c>
      <c r="H37" s="54">
        <v>0</v>
      </c>
      <c r="I37" s="54">
        <v>0</v>
      </c>
      <c r="J37" s="54"/>
      <c r="K37" s="21">
        <f>IF(ISNA(VLOOKUP(A37,Detail,12,FALSE)*1000),0,((VLOOKUP(A37,Detail,12,FALSE)*1000)))</f>
        <v>0</v>
      </c>
      <c r="L37" s="21">
        <f>K37-G37</f>
        <v>0</v>
      </c>
      <c r="M37" s="42">
        <f>IF(F37=0,0,K37/F37)</f>
        <v>0</v>
      </c>
      <c r="N37" s="21">
        <f>IF(ISNA(VLOOKUP(A37,Detail,10,FALSE)*1000),0,((VLOOKUP(A37,Detail,10,FALSE)*1000)))</f>
        <v>0</v>
      </c>
      <c r="O37" s="22">
        <f>+N37-E37</f>
        <v>-22684</v>
      </c>
      <c r="P37" s="21">
        <v>0</v>
      </c>
      <c r="Q37" s="22">
        <f>O37</f>
        <v>-22684</v>
      </c>
      <c r="R37" s="55"/>
      <c r="S37" s="56"/>
      <c r="T37" s="57" t="s">
        <v>79</v>
      </c>
      <c r="U37" s="19" t="s">
        <v>77</v>
      </c>
      <c r="V37" s="53"/>
      <c r="W37" s="53"/>
      <c r="X37" s="53"/>
      <c r="Y37" s="53"/>
      <c r="Z37" s="53"/>
    </row>
    <row r="38" spans="1:21" s="53" customFormat="1" ht="25.5" outlineLevel="1">
      <c r="A38" s="18" t="s">
        <v>80</v>
      </c>
      <c r="B38" s="53" t="s">
        <v>81</v>
      </c>
      <c r="C38" s="20">
        <v>0</v>
      </c>
      <c r="D38" s="20">
        <v>110000</v>
      </c>
      <c r="E38" s="20">
        <v>110000</v>
      </c>
      <c r="F38" s="20">
        <v>110000</v>
      </c>
      <c r="G38" s="22">
        <f>IF(ISNA(VLOOKUP(A38,Profile,10,FALSE)),0,(VLOOKUP(A38,Profile,10,FALSE)))</f>
        <v>110000</v>
      </c>
      <c r="H38" s="54">
        <v>0</v>
      </c>
      <c r="I38" s="54">
        <v>0</v>
      </c>
      <c r="J38" s="54"/>
      <c r="K38" s="21">
        <f>IF(ISNA(VLOOKUP(A38,Detail,12,FALSE)*1000),0,((VLOOKUP(A38,Detail,12,FALSE)*1000)))</f>
        <v>110000</v>
      </c>
      <c r="L38" s="21">
        <f>K38-G38</f>
        <v>0</v>
      </c>
      <c r="M38" s="42">
        <f>IF(F38=0,0,K38/F38)</f>
        <v>1</v>
      </c>
      <c r="N38" s="21">
        <f>IF(ISNA(VLOOKUP(A38,Detail,10,FALSE)*1000),0,((VLOOKUP(A38,Detail,10,FALSE)*1000)))</f>
        <v>110000</v>
      </c>
      <c r="O38" s="22">
        <f>+N38-E38</f>
        <v>0</v>
      </c>
      <c r="P38" s="21">
        <v>0</v>
      </c>
      <c r="Q38" s="22">
        <v>0</v>
      </c>
      <c r="R38" s="55"/>
      <c r="S38" s="56"/>
      <c r="T38" s="57" t="s">
        <v>82</v>
      </c>
      <c r="U38" s="19" t="s">
        <v>80</v>
      </c>
    </row>
    <row r="39" spans="1:21" s="53" customFormat="1" ht="12.75" outlineLevel="1">
      <c r="A39" s="18" t="s">
        <v>83</v>
      </c>
      <c r="B39" s="53" t="s">
        <v>84</v>
      </c>
      <c r="C39" s="20">
        <v>245000</v>
      </c>
      <c r="D39" s="20">
        <v>174640.92</v>
      </c>
      <c r="E39" s="20">
        <v>419640.92</v>
      </c>
      <c r="F39" s="20">
        <v>419640.92</v>
      </c>
      <c r="G39" s="22">
        <f>IF(ISNA(VLOOKUP(A39,Profile,10,FALSE)),0,(VLOOKUP(A39,Profile,10,FALSE)))</f>
        <v>34970</v>
      </c>
      <c r="H39" s="54">
        <v>110000</v>
      </c>
      <c r="I39" s="54">
        <v>66000</v>
      </c>
      <c r="J39" s="54"/>
      <c r="K39" s="21">
        <f>IF(ISNA(VLOOKUP(A39,Detail,12,FALSE)*1000),0,((VLOOKUP(A39,Detail,12,FALSE)*1000)))</f>
        <v>35254.57</v>
      </c>
      <c r="L39" s="21">
        <f>K39-G39</f>
        <v>284.5699999999997</v>
      </c>
      <c r="M39" s="42">
        <f>IF(F39=0,0,K39/F39)</f>
        <v>0.08401127802312511</v>
      </c>
      <c r="N39" s="21">
        <f>IF(ISNA(VLOOKUP(A39,Detail,10,FALSE)*1000),0,((VLOOKUP(A39,Detail,10,FALSE)*1000)))</f>
        <v>242324.92000000004</v>
      </c>
      <c r="O39" s="22">
        <f>+N39-E39</f>
        <v>-177315.99999999994</v>
      </c>
      <c r="P39" s="21">
        <v>-200000</v>
      </c>
      <c r="Q39" s="22">
        <v>22684</v>
      </c>
      <c r="R39" s="55"/>
      <c r="S39" s="56"/>
      <c r="T39" s="57" t="s">
        <v>85</v>
      </c>
      <c r="U39" s="19" t="s">
        <v>83</v>
      </c>
    </row>
    <row r="40" spans="1:21" s="53" customFormat="1" ht="6" customHeight="1" outlineLevel="1">
      <c r="A40" s="18"/>
      <c r="C40" s="20"/>
      <c r="D40" s="20"/>
      <c r="E40" s="20"/>
      <c r="F40" s="20"/>
      <c r="G40" s="20"/>
      <c r="H40" s="54"/>
      <c r="I40" s="54"/>
      <c r="J40" s="54"/>
      <c r="K40" s="21"/>
      <c r="L40" s="21"/>
      <c r="M40" s="46"/>
      <c r="N40" s="20"/>
      <c r="O40" s="20"/>
      <c r="P40" s="20"/>
      <c r="Q40" s="20"/>
      <c r="R40" s="55"/>
      <c r="S40" s="56"/>
      <c r="T40" s="57"/>
      <c r="U40" s="19" t="e">
        <v>#N/A</v>
      </c>
    </row>
    <row r="41" spans="1:21" s="53" customFormat="1" ht="12.75" outlineLevel="1">
      <c r="A41" s="18" t="s">
        <v>86</v>
      </c>
      <c r="B41" s="36" t="s">
        <v>87</v>
      </c>
      <c r="C41" s="20"/>
      <c r="D41" s="20"/>
      <c r="E41" s="20"/>
      <c r="F41" s="20"/>
      <c r="G41" s="20"/>
      <c r="H41" s="20"/>
      <c r="I41" s="20"/>
      <c r="J41" s="20"/>
      <c r="K41" s="20"/>
      <c r="L41" s="20"/>
      <c r="M41" s="20"/>
      <c r="N41" s="20"/>
      <c r="O41" s="20"/>
      <c r="P41" s="20"/>
      <c r="Q41" s="22">
        <v>0</v>
      </c>
      <c r="R41" s="55"/>
      <c r="S41" s="56"/>
      <c r="T41" s="57"/>
      <c r="U41" s="19" t="e">
        <v>#N/A</v>
      </c>
    </row>
    <row r="42" spans="1:21" s="53" customFormat="1" ht="38.25" outlineLevel="1">
      <c r="A42" s="18" t="s">
        <v>88</v>
      </c>
      <c r="B42" s="53" t="s">
        <v>89</v>
      </c>
      <c r="C42" s="20">
        <v>270000</v>
      </c>
      <c r="D42" s="20">
        <v>113346.64</v>
      </c>
      <c r="E42" s="20">
        <v>383346.64</v>
      </c>
      <c r="F42" s="20">
        <v>383346.64</v>
      </c>
      <c r="G42" s="22">
        <f>IF(ISNA(VLOOKUP(A42,Profile,10,FALSE)),0,(VLOOKUP(A42,Profile,10,FALSE)))</f>
        <v>176673</v>
      </c>
      <c r="H42" s="54">
        <v>0</v>
      </c>
      <c r="I42" s="54">
        <v>0</v>
      </c>
      <c r="J42" s="54"/>
      <c r="K42" s="21">
        <f>IF(ISNA(VLOOKUP(A42,Detail,12,FALSE)*1000),0,((VLOOKUP(A42,Detail,12,FALSE)*1000)))</f>
        <v>178031.58</v>
      </c>
      <c r="L42" s="21">
        <f>K42-G42</f>
        <v>1358.5799999999872</v>
      </c>
      <c r="M42" s="42">
        <f>IF(F42=0,0,K42/F42)</f>
        <v>0.4644140874692419</v>
      </c>
      <c r="N42" s="21">
        <f>IF(ISNA(VLOOKUP(A42,Detail,10,FALSE)*1000),0,((VLOOKUP(A42,Detail,10,FALSE)*1000)))</f>
        <v>543346.64</v>
      </c>
      <c r="O42" s="22">
        <f>+N42-E42</f>
        <v>160000</v>
      </c>
      <c r="P42" s="21">
        <v>0</v>
      </c>
      <c r="Q42" s="22">
        <f>O42</f>
        <v>160000</v>
      </c>
      <c r="R42" s="55"/>
      <c r="S42" s="56"/>
      <c r="T42" s="57" t="s">
        <v>90</v>
      </c>
      <c r="U42" s="19" t="s">
        <v>88</v>
      </c>
    </row>
    <row r="43" spans="1:21" s="53" customFormat="1" ht="6" customHeight="1" outlineLevel="1">
      <c r="A43" s="18"/>
      <c r="C43" s="20"/>
      <c r="D43" s="20"/>
      <c r="E43" s="20"/>
      <c r="F43" s="20"/>
      <c r="G43" s="20"/>
      <c r="H43" s="54"/>
      <c r="I43" s="54"/>
      <c r="J43" s="54"/>
      <c r="K43" s="21"/>
      <c r="L43" s="21"/>
      <c r="M43" s="46"/>
      <c r="N43" s="20"/>
      <c r="O43" s="20"/>
      <c r="P43" s="20"/>
      <c r="Q43" s="20"/>
      <c r="R43" s="55"/>
      <c r="S43" s="56"/>
      <c r="T43" s="57"/>
      <c r="U43" s="19" t="e">
        <v>#N/A</v>
      </c>
    </row>
    <row r="44" spans="1:21" s="53" customFormat="1" ht="12.75" outlineLevel="1">
      <c r="A44" s="18" t="s">
        <v>72</v>
      </c>
      <c r="B44" s="36" t="s">
        <v>91</v>
      </c>
      <c r="C44" s="20"/>
      <c r="D44" s="20"/>
      <c r="E44" s="20"/>
      <c r="F44" s="20"/>
      <c r="G44" s="20"/>
      <c r="H44" s="20"/>
      <c r="I44" s="20"/>
      <c r="J44" s="20"/>
      <c r="K44" s="20"/>
      <c r="L44" s="20"/>
      <c r="M44" s="20"/>
      <c r="N44" s="20"/>
      <c r="O44" s="20"/>
      <c r="P44" s="20"/>
      <c r="Q44" s="22"/>
      <c r="R44" s="55"/>
      <c r="S44" s="56"/>
      <c r="T44" s="57"/>
      <c r="U44" s="19" t="e">
        <v>#N/A</v>
      </c>
    </row>
    <row r="45" spans="1:21" s="53" customFormat="1" ht="12.75" outlineLevel="1">
      <c r="A45" s="18" t="s">
        <v>92</v>
      </c>
      <c r="B45" s="53" t="s">
        <v>93</v>
      </c>
      <c r="C45" s="20">
        <v>0</v>
      </c>
      <c r="D45" s="20">
        <v>109082.75</v>
      </c>
      <c r="E45" s="20">
        <v>109082.75</v>
      </c>
      <c r="F45" s="20">
        <v>109082.75</v>
      </c>
      <c r="G45" s="22">
        <f>IF(ISNA(VLOOKUP(A45,Profile,10,FALSE)),0,(VLOOKUP(A45,Profile,10,FALSE)))</f>
        <v>0</v>
      </c>
      <c r="H45" s="54"/>
      <c r="I45" s="54"/>
      <c r="J45" s="54"/>
      <c r="K45" s="21">
        <f>IF(ISNA(VLOOKUP(A45,Detail,12,FALSE)*1000),0,((VLOOKUP(A45,Detail,12,FALSE)*1000)))</f>
        <v>0</v>
      </c>
      <c r="L45" s="21">
        <f>K45-G45</f>
        <v>0</v>
      </c>
      <c r="M45" s="42">
        <f>IF(F45=0,0,K45/F45)</f>
        <v>0</v>
      </c>
      <c r="N45" s="20">
        <f>IF(ISNA(VLOOKUP(A45,Detail,10,FALSE)*1000),0,((VLOOKUP(A45,Detail,10,FALSE)*1000)))</f>
        <v>109082.75</v>
      </c>
      <c r="O45" s="22">
        <f>+N45-E45</f>
        <v>0</v>
      </c>
      <c r="P45" s="21">
        <v>0</v>
      </c>
      <c r="Q45" s="22">
        <v>0</v>
      </c>
      <c r="R45" s="55"/>
      <c r="S45" s="56"/>
      <c r="T45" s="57"/>
      <c r="U45" s="19" t="s">
        <v>92</v>
      </c>
    </row>
    <row r="46" spans="1:21" s="53" customFormat="1" ht="12.75" outlineLevel="1">
      <c r="A46" s="18" t="s">
        <v>94</v>
      </c>
      <c r="B46" s="53" t="s">
        <v>95</v>
      </c>
      <c r="C46" s="20">
        <v>143500</v>
      </c>
      <c r="D46" s="20">
        <v>172264.54</v>
      </c>
      <c r="E46" s="20">
        <v>315764.54</v>
      </c>
      <c r="F46" s="20">
        <v>315764.54</v>
      </c>
      <c r="G46" s="22">
        <f>IF(ISNA(VLOOKUP(A46,Profile,10,FALSE)),0,(VLOOKUP(A46,Profile,10,FALSE)))</f>
        <v>52627.333333333336</v>
      </c>
      <c r="H46" s="54"/>
      <c r="I46" s="54"/>
      <c r="J46" s="54"/>
      <c r="K46" s="21">
        <f>IF(ISNA(VLOOKUP(A46,Detail,12,FALSE)*1000),0,((VLOOKUP(A46,Detail,12,FALSE)*1000)))</f>
        <v>52625.63</v>
      </c>
      <c r="L46" s="21">
        <f>K46-G46</f>
        <v>-1.703333333338378</v>
      </c>
      <c r="M46" s="42">
        <f>IF(F46=0,0,K46/F46)</f>
        <v>0.16666098732935625</v>
      </c>
      <c r="N46" s="20">
        <f>IF(ISNA(VLOOKUP(A46,Detail,10,FALSE)*1000),0,((VLOOKUP(A46,Detail,10,FALSE)*1000)))</f>
        <v>315764.54000000004</v>
      </c>
      <c r="O46" s="22">
        <f>+N46-E46</f>
        <v>0</v>
      </c>
      <c r="P46" s="21">
        <v>0</v>
      </c>
      <c r="Q46" s="22">
        <v>0</v>
      </c>
      <c r="R46" s="55"/>
      <c r="S46" s="56"/>
      <c r="T46" s="57"/>
      <c r="U46" s="19" t="s">
        <v>94</v>
      </c>
    </row>
    <row r="47" spans="1:21" s="53" customFormat="1" ht="12.75" outlineLevel="1">
      <c r="A47" s="18" t="s">
        <v>96</v>
      </c>
      <c r="B47" s="53" t="s">
        <v>97</v>
      </c>
      <c r="C47" s="20">
        <v>149500</v>
      </c>
      <c r="D47" s="20">
        <v>-1500</v>
      </c>
      <c r="E47" s="20">
        <v>148000</v>
      </c>
      <c r="F47" s="20">
        <v>148000</v>
      </c>
      <c r="G47" s="22">
        <f>IF(ISNA(VLOOKUP(A47,Profile,10,FALSE)),0,(VLOOKUP(A47,Profile,10,FALSE)))</f>
        <v>0</v>
      </c>
      <c r="H47" s="54"/>
      <c r="I47" s="54"/>
      <c r="J47" s="54"/>
      <c r="K47" s="21">
        <f>IF(ISNA(VLOOKUP(A47,Detail,12,FALSE)*1000),0,((VLOOKUP(A47,Detail,12,FALSE)*1000)))</f>
        <v>2000</v>
      </c>
      <c r="L47" s="21">
        <f>K47-G47</f>
        <v>2000</v>
      </c>
      <c r="M47" s="42">
        <f>IF(F47=0,0,K47/F47)</f>
        <v>0.013513513513513514</v>
      </c>
      <c r="N47" s="20">
        <f>IF(ISNA(VLOOKUP(A47,Detail,10,FALSE)*1000),0,((VLOOKUP(A47,Detail,10,FALSE)*1000)))</f>
        <v>148000</v>
      </c>
      <c r="O47" s="22">
        <f>+N47-E47</f>
        <v>0</v>
      </c>
      <c r="P47" s="21">
        <v>0</v>
      </c>
      <c r="Q47" s="22">
        <v>0</v>
      </c>
      <c r="R47" s="55"/>
      <c r="S47" s="56"/>
      <c r="T47" s="57"/>
      <c r="U47" s="19" t="s">
        <v>96</v>
      </c>
    </row>
    <row r="48" spans="1:21" s="53" customFormat="1" ht="6" customHeight="1" outlineLevel="1">
      <c r="A48" s="18"/>
      <c r="C48" s="20"/>
      <c r="D48" s="20"/>
      <c r="E48" s="20"/>
      <c r="F48" s="20"/>
      <c r="G48" s="20"/>
      <c r="H48" s="54"/>
      <c r="I48" s="54"/>
      <c r="J48" s="54"/>
      <c r="K48" s="21"/>
      <c r="L48" s="21"/>
      <c r="M48" s="59"/>
      <c r="N48" s="20"/>
      <c r="O48" s="21"/>
      <c r="P48" s="20"/>
      <c r="Q48" s="20"/>
      <c r="R48" s="55"/>
      <c r="S48" s="56"/>
      <c r="T48" s="57"/>
      <c r="U48" s="19" t="e">
        <v>#N/A</v>
      </c>
    </row>
    <row r="49" spans="1:21" s="53" customFormat="1" ht="12.75" outlineLevel="1">
      <c r="A49" s="18"/>
      <c r="B49" s="36" t="s">
        <v>98</v>
      </c>
      <c r="C49" s="20"/>
      <c r="D49" s="20"/>
      <c r="E49" s="20"/>
      <c r="F49" s="20"/>
      <c r="G49" s="20"/>
      <c r="H49" s="54"/>
      <c r="I49" s="54"/>
      <c r="J49" s="54"/>
      <c r="K49" s="21"/>
      <c r="L49" s="21"/>
      <c r="M49" s="59"/>
      <c r="N49" s="20"/>
      <c r="O49" s="21"/>
      <c r="P49" s="20"/>
      <c r="Q49" s="22"/>
      <c r="R49" s="55"/>
      <c r="S49" s="56"/>
      <c r="T49" s="57"/>
      <c r="U49" s="19" t="e">
        <v>#N/A</v>
      </c>
    </row>
    <row r="50" spans="1:21" s="53" customFormat="1" ht="12.75" outlineLevel="1">
      <c r="A50" s="18" t="s">
        <v>99</v>
      </c>
      <c r="B50" s="53" t="s">
        <v>100</v>
      </c>
      <c r="C50" s="20">
        <v>20000</v>
      </c>
      <c r="D50" s="20">
        <v>22941.12</v>
      </c>
      <c r="E50" s="20">
        <v>42941.12</v>
      </c>
      <c r="F50" s="20">
        <v>42941.12</v>
      </c>
      <c r="G50" s="22">
        <f aca="true" t="shared" si="15" ref="G50:G55">IF(ISNA(VLOOKUP(A50,Profile,10,FALSE)),0,(VLOOKUP(A50,Profile,10,FALSE)))</f>
        <v>0</v>
      </c>
      <c r="H50" s="54"/>
      <c r="I50" s="54"/>
      <c r="J50" s="54"/>
      <c r="K50" s="21">
        <f aca="true" t="shared" si="16" ref="K50:K55">IF(ISNA(VLOOKUP(A50,Detail,12,FALSE)*1000),0,((VLOOKUP(A50,Detail,12,FALSE)*1000)))</f>
        <v>0</v>
      </c>
      <c r="L50" s="21">
        <f aca="true" t="shared" si="17" ref="L50:L55">K50-G50</f>
        <v>0</v>
      </c>
      <c r="M50" s="42">
        <f aca="true" t="shared" si="18" ref="M50:M55">IF(F50=0,0,K50/F50)</f>
        <v>0</v>
      </c>
      <c r="N50" s="20">
        <f aca="true" t="shared" si="19" ref="N50:N55">IF(ISNA(VLOOKUP(A50,Detail,10,FALSE)*1000),0,((VLOOKUP(A50,Detail,10,FALSE)*1000)))</f>
        <v>42941.119999999995</v>
      </c>
      <c r="O50" s="22">
        <f aca="true" t="shared" si="20" ref="O50:O55">+N50-E50</f>
        <v>0</v>
      </c>
      <c r="P50" s="21">
        <v>0</v>
      </c>
      <c r="Q50" s="22">
        <v>0</v>
      </c>
      <c r="R50" s="55"/>
      <c r="S50" s="56"/>
      <c r="T50" s="57"/>
      <c r="U50" s="19" t="s">
        <v>99</v>
      </c>
    </row>
    <row r="51" spans="1:21" s="53" customFormat="1" ht="12.75" outlineLevel="1">
      <c r="A51" s="18" t="s">
        <v>101</v>
      </c>
      <c r="B51" s="53" t="s">
        <v>102</v>
      </c>
      <c r="C51" s="20">
        <v>0</v>
      </c>
      <c r="D51" s="20">
        <v>76061.31</v>
      </c>
      <c r="E51" s="20">
        <v>76061.31</v>
      </c>
      <c r="F51" s="20">
        <v>76061.31</v>
      </c>
      <c r="G51" s="22">
        <f t="shared" si="15"/>
        <v>0</v>
      </c>
      <c r="H51" s="54"/>
      <c r="I51" s="54"/>
      <c r="J51" s="54"/>
      <c r="K51" s="21">
        <f t="shared" si="16"/>
        <v>0</v>
      </c>
      <c r="L51" s="21">
        <f t="shared" si="17"/>
        <v>0</v>
      </c>
      <c r="M51" s="42">
        <f t="shared" si="18"/>
        <v>0</v>
      </c>
      <c r="N51" s="20">
        <f t="shared" si="19"/>
        <v>76061.31</v>
      </c>
      <c r="O51" s="22">
        <f t="shared" si="20"/>
        <v>0</v>
      </c>
      <c r="P51" s="21">
        <v>0</v>
      </c>
      <c r="Q51" s="22">
        <v>0</v>
      </c>
      <c r="R51" s="55"/>
      <c r="S51" s="56"/>
      <c r="T51" s="57"/>
      <c r="U51" s="19" t="s">
        <v>101</v>
      </c>
    </row>
    <row r="52" spans="1:21" s="53" customFormat="1" ht="12.75" outlineLevel="1">
      <c r="A52" s="18" t="s">
        <v>103</v>
      </c>
      <c r="B52" s="53" t="s">
        <v>104</v>
      </c>
      <c r="C52" s="20">
        <v>85000</v>
      </c>
      <c r="D52" s="20">
        <v>30000</v>
      </c>
      <c r="E52" s="20">
        <v>115000</v>
      </c>
      <c r="F52" s="20">
        <v>115000</v>
      </c>
      <c r="G52" s="22">
        <f t="shared" si="15"/>
        <v>0</v>
      </c>
      <c r="H52" s="54">
        <v>0</v>
      </c>
      <c r="I52" s="54">
        <v>0</v>
      </c>
      <c r="J52" s="54"/>
      <c r="K52" s="21">
        <f t="shared" si="16"/>
        <v>0</v>
      </c>
      <c r="L52" s="21">
        <f t="shared" si="17"/>
        <v>0</v>
      </c>
      <c r="M52" s="42">
        <f t="shared" si="18"/>
        <v>0</v>
      </c>
      <c r="N52" s="20">
        <f t="shared" si="19"/>
        <v>115000</v>
      </c>
      <c r="O52" s="22">
        <f t="shared" si="20"/>
        <v>0</v>
      </c>
      <c r="P52" s="21">
        <v>0</v>
      </c>
      <c r="Q52" s="22">
        <v>0</v>
      </c>
      <c r="R52" s="55"/>
      <c r="S52" s="56"/>
      <c r="T52" s="57"/>
      <c r="U52" s="19" t="s">
        <v>103</v>
      </c>
    </row>
    <row r="53" spans="1:21" s="53" customFormat="1" ht="12.75" outlineLevel="1">
      <c r="A53" s="18" t="s">
        <v>105</v>
      </c>
      <c r="B53" s="53" t="s">
        <v>106</v>
      </c>
      <c r="C53" s="20">
        <v>132500</v>
      </c>
      <c r="D53" s="20">
        <v>99750.77</v>
      </c>
      <c r="E53" s="20">
        <v>232250.77</v>
      </c>
      <c r="F53" s="20">
        <v>232250.77</v>
      </c>
      <c r="G53" s="22">
        <f t="shared" si="15"/>
        <v>5000</v>
      </c>
      <c r="H53" s="54"/>
      <c r="I53" s="54"/>
      <c r="J53" s="54"/>
      <c r="K53" s="21">
        <f t="shared" si="16"/>
        <v>3638</v>
      </c>
      <c r="L53" s="21">
        <f t="shared" si="17"/>
        <v>-1362</v>
      </c>
      <c r="M53" s="42">
        <f t="shared" si="18"/>
        <v>0.015664103072726088</v>
      </c>
      <c r="N53" s="20">
        <f t="shared" si="19"/>
        <v>232250.77000000002</v>
      </c>
      <c r="O53" s="22">
        <f t="shared" si="20"/>
        <v>0</v>
      </c>
      <c r="P53" s="21">
        <v>0</v>
      </c>
      <c r="Q53" s="22">
        <v>0</v>
      </c>
      <c r="R53" s="55"/>
      <c r="S53" s="56"/>
      <c r="T53" s="57"/>
      <c r="U53" s="19" t="s">
        <v>105</v>
      </c>
    </row>
    <row r="54" spans="1:21" s="51" customFormat="1" ht="12.75" outlineLevel="1">
      <c r="A54" s="18" t="s">
        <v>107</v>
      </c>
      <c r="B54" s="51" t="s">
        <v>108</v>
      </c>
      <c r="C54" s="54">
        <v>150000</v>
      </c>
      <c r="D54" s="20">
        <v>0</v>
      </c>
      <c r="E54" s="20">
        <v>150000</v>
      </c>
      <c r="F54" s="20">
        <v>150000</v>
      </c>
      <c r="G54" s="22">
        <f t="shared" si="15"/>
        <v>5000</v>
      </c>
      <c r="H54" s="54">
        <v>0</v>
      </c>
      <c r="I54" s="54">
        <v>0</v>
      </c>
      <c r="J54" s="54">
        <v>0</v>
      </c>
      <c r="K54" s="21">
        <f t="shared" si="16"/>
        <v>5000</v>
      </c>
      <c r="L54" s="21">
        <f t="shared" si="17"/>
        <v>0</v>
      </c>
      <c r="M54" s="42">
        <f t="shared" si="18"/>
        <v>0.03333333333333333</v>
      </c>
      <c r="N54" s="20">
        <f t="shared" si="19"/>
        <v>150000</v>
      </c>
      <c r="O54" s="22">
        <f t="shared" si="20"/>
        <v>0</v>
      </c>
      <c r="P54" s="21">
        <v>0</v>
      </c>
      <c r="Q54" s="22">
        <v>0</v>
      </c>
      <c r="R54" s="55"/>
      <c r="S54" s="60"/>
      <c r="T54" s="61"/>
      <c r="U54" s="19" t="s">
        <v>107</v>
      </c>
    </row>
    <row r="55" spans="1:21" s="53" customFormat="1" ht="12.75" outlineLevel="1">
      <c r="A55" s="18" t="s">
        <v>109</v>
      </c>
      <c r="B55" s="53" t="s">
        <v>110</v>
      </c>
      <c r="C55" s="20">
        <v>50000</v>
      </c>
      <c r="D55" s="20">
        <v>0</v>
      </c>
      <c r="E55" s="20">
        <v>50000</v>
      </c>
      <c r="F55" s="20">
        <v>50000</v>
      </c>
      <c r="G55" s="22">
        <f t="shared" si="15"/>
        <v>0</v>
      </c>
      <c r="H55" s="54">
        <v>0</v>
      </c>
      <c r="I55" s="54">
        <v>0</v>
      </c>
      <c r="J55" s="54">
        <v>0</v>
      </c>
      <c r="K55" s="21">
        <f t="shared" si="16"/>
        <v>0</v>
      </c>
      <c r="L55" s="21">
        <f t="shared" si="17"/>
        <v>0</v>
      </c>
      <c r="M55" s="42">
        <f t="shared" si="18"/>
        <v>0</v>
      </c>
      <c r="N55" s="20">
        <f t="shared" si="19"/>
        <v>50000</v>
      </c>
      <c r="O55" s="22">
        <f t="shared" si="20"/>
        <v>0</v>
      </c>
      <c r="P55" s="21">
        <v>0</v>
      </c>
      <c r="Q55" s="22">
        <v>0</v>
      </c>
      <c r="R55" s="55"/>
      <c r="S55" s="56"/>
      <c r="T55" s="57"/>
      <c r="U55" s="19" t="s">
        <v>109</v>
      </c>
    </row>
    <row r="56" spans="1:21" s="53" customFormat="1" ht="6" customHeight="1" outlineLevel="1">
      <c r="A56" s="18"/>
      <c r="C56" s="20"/>
      <c r="D56" s="20"/>
      <c r="E56" s="20"/>
      <c r="F56" s="20"/>
      <c r="G56" s="20"/>
      <c r="H56" s="54"/>
      <c r="I56" s="54"/>
      <c r="J56" s="54"/>
      <c r="K56" s="21"/>
      <c r="L56" s="21"/>
      <c r="M56" s="46"/>
      <c r="N56" s="20"/>
      <c r="O56" s="20"/>
      <c r="P56" s="20"/>
      <c r="Q56" s="20"/>
      <c r="R56" s="55"/>
      <c r="S56" s="56"/>
      <c r="T56" s="57"/>
      <c r="U56" s="19" t="e">
        <v>#N/A</v>
      </c>
    </row>
    <row r="57" spans="1:21" s="53" customFormat="1" ht="12.75" outlineLevel="1">
      <c r="A57" s="18"/>
      <c r="B57" s="36" t="s">
        <v>111</v>
      </c>
      <c r="C57" s="20"/>
      <c r="D57" s="20"/>
      <c r="E57" s="20"/>
      <c r="F57" s="20"/>
      <c r="G57" s="20"/>
      <c r="H57" s="54"/>
      <c r="I57" s="54"/>
      <c r="J57" s="54"/>
      <c r="K57" s="21"/>
      <c r="L57" s="21"/>
      <c r="M57" s="46"/>
      <c r="N57" s="20"/>
      <c r="O57" s="20"/>
      <c r="P57" s="20"/>
      <c r="Q57" s="20"/>
      <c r="R57" s="55"/>
      <c r="S57" s="56"/>
      <c r="T57" s="57"/>
      <c r="U57" s="19" t="e">
        <v>#N/A</v>
      </c>
    </row>
    <row r="58" spans="1:21" s="53" customFormat="1" ht="12.75" outlineLevel="1">
      <c r="A58" s="18" t="s">
        <v>112</v>
      </c>
      <c r="B58" s="53" t="s">
        <v>113</v>
      </c>
      <c r="C58" s="20">
        <v>0</v>
      </c>
      <c r="D58" s="20">
        <v>30000</v>
      </c>
      <c r="E58" s="20">
        <v>30000</v>
      </c>
      <c r="F58" s="20">
        <v>30000</v>
      </c>
      <c r="G58" s="20">
        <f aca="true" t="shared" si="21" ref="G58:G65">IF(ISNA(VLOOKUP(A58,Profile,10,FALSE)),0,(VLOOKUP(A58,Profile,10,FALSE)))</f>
        <v>0</v>
      </c>
      <c r="H58" s="54"/>
      <c r="I58" s="54"/>
      <c r="J58" s="54"/>
      <c r="K58" s="21">
        <f aca="true" t="shared" si="22" ref="K58:K65">IF(ISNA(VLOOKUP(A58,Detail,12,FALSE)*1000),0,((VLOOKUP(A58,Detail,12,FALSE)*1000)))</f>
        <v>0</v>
      </c>
      <c r="L58" s="21">
        <f aca="true" t="shared" si="23" ref="L58:L65">K58-G58</f>
        <v>0</v>
      </c>
      <c r="M58" s="42">
        <f aca="true" t="shared" si="24" ref="M58:M65">IF(F58=0,0,K58/F58)</f>
        <v>0</v>
      </c>
      <c r="N58" s="20">
        <f aca="true" t="shared" si="25" ref="N58:N65">IF(ISNA(VLOOKUP(A58,Detail,10,FALSE)*1000),0,((VLOOKUP(A58,Detail,10,FALSE)*1000)))</f>
        <v>30000</v>
      </c>
      <c r="O58" s="22">
        <f aca="true" t="shared" si="26" ref="O58:O65">+N58-E58</f>
        <v>0</v>
      </c>
      <c r="P58" s="21">
        <v>0</v>
      </c>
      <c r="Q58" s="22">
        <v>0</v>
      </c>
      <c r="R58" s="55"/>
      <c r="S58" s="56"/>
      <c r="T58" s="57"/>
      <c r="U58" s="19" t="s">
        <v>112</v>
      </c>
    </row>
    <row r="59" spans="1:21" s="53" customFormat="1" ht="12.75" outlineLevel="1">
      <c r="A59" s="18" t="s">
        <v>114</v>
      </c>
      <c r="B59" s="53" t="s">
        <v>115</v>
      </c>
      <c r="C59" s="20">
        <v>167500</v>
      </c>
      <c r="D59" s="20">
        <v>0</v>
      </c>
      <c r="E59" s="20">
        <v>167500</v>
      </c>
      <c r="F59" s="20">
        <v>167500</v>
      </c>
      <c r="G59" s="20">
        <f t="shared" si="21"/>
        <v>0</v>
      </c>
      <c r="H59" s="54"/>
      <c r="I59" s="54"/>
      <c r="J59" s="54"/>
      <c r="K59" s="21">
        <f t="shared" si="22"/>
        <v>0</v>
      </c>
      <c r="L59" s="21">
        <f t="shared" si="23"/>
        <v>0</v>
      </c>
      <c r="M59" s="42">
        <f t="shared" si="24"/>
        <v>0</v>
      </c>
      <c r="N59" s="20">
        <f t="shared" si="25"/>
        <v>167500</v>
      </c>
      <c r="O59" s="22">
        <f t="shared" si="26"/>
        <v>0</v>
      </c>
      <c r="P59" s="21">
        <v>0</v>
      </c>
      <c r="Q59" s="22">
        <v>0</v>
      </c>
      <c r="R59" s="55"/>
      <c r="S59" s="56"/>
      <c r="T59" s="57"/>
      <c r="U59" s="19" t="s">
        <v>114</v>
      </c>
    </row>
    <row r="60" spans="1:21" s="53" customFormat="1" ht="12.75" outlineLevel="1">
      <c r="A60" s="18" t="s">
        <v>116</v>
      </c>
      <c r="B60" s="53" t="s">
        <v>117</v>
      </c>
      <c r="C60" s="20">
        <v>7000</v>
      </c>
      <c r="D60" s="20">
        <v>0</v>
      </c>
      <c r="E60" s="20">
        <v>7000</v>
      </c>
      <c r="F60" s="20">
        <v>7000</v>
      </c>
      <c r="G60" s="20">
        <f t="shared" si="21"/>
        <v>0</v>
      </c>
      <c r="H60" s="54"/>
      <c r="I60" s="54"/>
      <c r="J60" s="54"/>
      <c r="K60" s="21">
        <f t="shared" si="22"/>
        <v>0</v>
      </c>
      <c r="L60" s="21">
        <f t="shared" si="23"/>
        <v>0</v>
      </c>
      <c r="M60" s="42">
        <f t="shared" si="24"/>
        <v>0</v>
      </c>
      <c r="N60" s="20">
        <f t="shared" si="25"/>
        <v>7000</v>
      </c>
      <c r="O60" s="22">
        <f t="shared" si="26"/>
        <v>0</v>
      </c>
      <c r="P60" s="21">
        <v>0</v>
      </c>
      <c r="Q60" s="22">
        <v>0</v>
      </c>
      <c r="R60" s="55"/>
      <c r="S60" s="56"/>
      <c r="T60" s="57"/>
      <c r="U60" s="19" t="s">
        <v>116</v>
      </c>
    </row>
    <row r="61" spans="1:21" s="53" customFormat="1" ht="12.75" outlineLevel="1">
      <c r="A61" s="18" t="s">
        <v>118</v>
      </c>
      <c r="B61" s="53" t="s">
        <v>119</v>
      </c>
      <c r="C61" s="20">
        <v>5500</v>
      </c>
      <c r="D61" s="20">
        <v>0</v>
      </c>
      <c r="E61" s="20">
        <v>5500</v>
      </c>
      <c r="F61" s="20">
        <v>5500</v>
      </c>
      <c r="G61" s="20">
        <f t="shared" si="21"/>
        <v>0</v>
      </c>
      <c r="H61" s="54"/>
      <c r="I61" s="54"/>
      <c r="J61" s="54"/>
      <c r="K61" s="21">
        <f t="shared" si="22"/>
        <v>0</v>
      </c>
      <c r="L61" s="21">
        <f t="shared" si="23"/>
        <v>0</v>
      </c>
      <c r="M61" s="42">
        <f t="shared" si="24"/>
        <v>0</v>
      </c>
      <c r="N61" s="20">
        <f t="shared" si="25"/>
        <v>5500</v>
      </c>
      <c r="O61" s="22">
        <f t="shared" si="26"/>
        <v>0</v>
      </c>
      <c r="P61" s="21">
        <v>0</v>
      </c>
      <c r="Q61" s="22">
        <v>0</v>
      </c>
      <c r="R61" s="55"/>
      <c r="S61" s="56"/>
      <c r="T61" s="57"/>
      <c r="U61" s="19" t="s">
        <v>118</v>
      </c>
    </row>
    <row r="62" spans="1:21" s="53" customFormat="1" ht="12.75" outlineLevel="1">
      <c r="A62" s="18" t="s">
        <v>120</v>
      </c>
      <c r="B62" s="53" t="s">
        <v>121</v>
      </c>
      <c r="C62" s="20">
        <v>15000</v>
      </c>
      <c r="D62" s="20">
        <v>0</v>
      </c>
      <c r="E62" s="20">
        <v>15000</v>
      </c>
      <c r="F62" s="20">
        <v>15000</v>
      </c>
      <c r="G62" s="20">
        <f t="shared" si="21"/>
        <v>0</v>
      </c>
      <c r="H62" s="54"/>
      <c r="I62" s="54"/>
      <c r="J62" s="54"/>
      <c r="K62" s="21">
        <f t="shared" si="22"/>
        <v>0</v>
      </c>
      <c r="L62" s="21">
        <f t="shared" si="23"/>
        <v>0</v>
      </c>
      <c r="M62" s="42">
        <f t="shared" si="24"/>
        <v>0</v>
      </c>
      <c r="N62" s="20">
        <f t="shared" si="25"/>
        <v>15000</v>
      </c>
      <c r="O62" s="22">
        <f t="shared" si="26"/>
        <v>0</v>
      </c>
      <c r="P62" s="21">
        <v>0</v>
      </c>
      <c r="Q62" s="22">
        <v>0</v>
      </c>
      <c r="R62" s="55"/>
      <c r="S62" s="56"/>
      <c r="T62" s="57"/>
      <c r="U62" s="19" t="s">
        <v>120</v>
      </c>
    </row>
    <row r="63" spans="1:21" s="53" customFormat="1" ht="12.75" outlineLevel="1">
      <c r="A63" s="18" t="s">
        <v>122</v>
      </c>
      <c r="B63" s="53" t="s">
        <v>123</v>
      </c>
      <c r="C63" s="20">
        <v>13000</v>
      </c>
      <c r="D63" s="20">
        <v>30000</v>
      </c>
      <c r="E63" s="20">
        <v>43000</v>
      </c>
      <c r="F63" s="20">
        <v>43000</v>
      </c>
      <c r="G63" s="20">
        <f t="shared" si="21"/>
        <v>0</v>
      </c>
      <c r="H63" s="54"/>
      <c r="I63" s="54"/>
      <c r="J63" s="54"/>
      <c r="K63" s="21">
        <f t="shared" si="22"/>
        <v>0</v>
      </c>
      <c r="L63" s="21">
        <f t="shared" si="23"/>
        <v>0</v>
      </c>
      <c r="M63" s="42">
        <f t="shared" si="24"/>
        <v>0</v>
      </c>
      <c r="N63" s="20">
        <f t="shared" si="25"/>
        <v>43000</v>
      </c>
      <c r="O63" s="22">
        <f t="shared" si="26"/>
        <v>0</v>
      </c>
      <c r="P63" s="21">
        <v>0</v>
      </c>
      <c r="Q63" s="22">
        <v>0</v>
      </c>
      <c r="R63" s="55"/>
      <c r="S63" s="56"/>
      <c r="T63" s="57"/>
      <c r="U63" s="19" t="s">
        <v>122</v>
      </c>
    </row>
    <row r="64" spans="1:21" s="53" customFormat="1" ht="12.75" outlineLevel="1">
      <c r="A64" s="18" t="s">
        <v>124</v>
      </c>
      <c r="B64" s="53" t="s">
        <v>125</v>
      </c>
      <c r="C64" s="20">
        <v>20000</v>
      </c>
      <c r="D64" s="20">
        <v>0</v>
      </c>
      <c r="E64" s="20">
        <v>20000</v>
      </c>
      <c r="F64" s="20">
        <v>20000</v>
      </c>
      <c r="G64" s="20">
        <f t="shared" si="21"/>
        <v>0</v>
      </c>
      <c r="H64" s="54"/>
      <c r="I64" s="54"/>
      <c r="J64" s="54"/>
      <c r="K64" s="21">
        <f t="shared" si="22"/>
        <v>0</v>
      </c>
      <c r="L64" s="21">
        <f t="shared" si="23"/>
        <v>0</v>
      </c>
      <c r="M64" s="42">
        <f t="shared" si="24"/>
        <v>0</v>
      </c>
      <c r="N64" s="20">
        <f t="shared" si="25"/>
        <v>20000</v>
      </c>
      <c r="O64" s="22">
        <f t="shared" si="26"/>
        <v>0</v>
      </c>
      <c r="P64" s="21">
        <v>0</v>
      </c>
      <c r="Q64" s="22">
        <v>0</v>
      </c>
      <c r="R64" s="55"/>
      <c r="S64" s="56"/>
      <c r="T64" s="57"/>
      <c r="U64" s="19" t="s">
        <v>124</v>
      </c>
    </row>
    <row r="65" spans="1:21" s="53" customFormat="1" ht="12.75" outlineLevel="1">
      <c r="A65" s="18" t="s">
        <v>126</v>
      </c>
      <c r="B65" s="53" t="s">
        <v>127</v>
      </c>
      <c r="C65" s="20">
        <v>300000</v>
      </c>
      <c r="D65" s="20">
        <v>0</v>
      </c>
      <c r="E65" s="20">
        <v>300000</v>
      </c>
      <c r="F65" s="20">
        <v>300000</v>
      </c>
      <c r="G65" s="20">
        <f t="shared" si="21"/>
        <v>4000</v>
      </c>
      <c r="H65" s="54"/>
      <c r="I65" s="54"/>
      <c r="J65" s="54"/>
      <c r="K65" s="21">
        <f t="shared" si="22"/>
        <v>3800</v>
      </c>
      <c r="L65" s="21">
        <f t="shared" si="23"/>
        <v>-200</v>
      </c>
      <c r="M65" s="42">
        <f t="shared" si="24"/>
        <v>0.012666666666666666</v>
      </c>
      <c r="N65" s="20">
        <f t="shared" si="25"/>
        <v>300000</v>
      </c>
      <c r="O65" s="22">
        <f t="shared" si="26"/>
        <v>0</v>
      </c>
      <c r="P65" s="21">
        <v>0</v>
      </c>
      <c r="Q65" s="22">
        <v>0</v>
      </c>
      <c r="R65" s="55"/>
      <c r="S65" s="56"/>
      <c r="T65" s="57"/>
      <c r="U65" s="19" t="s">
        <v>126</v>
      </c>
    </row>
    <row r="66" spans="1:21" s="53" customFormat="1" ht="6" customHeight="1" outlineLevel="1">
      <c r="A66" s="18"/>
      <c r="C66" s="20"/>
      <c r="D66" s="20"/>
      <c r="E66" s="20"/>
      <c r="F66" s="20"/>
      <c r="G66" s="20"/>
      <c r="H66" s="54"/>
      <c r="I66" s="54"/>
      <c r="J66" s="54"/>
      <c r="K66" s="21"/>
      <c r="L66" s="21"/>
      <c r="M66" s="46"/>
      <c r="N66" s="20"/>
      <c r="O66" s="20"/>
      <c r="P66" s="20"/>
      <c r="Q66" s="20"/>
      <c r="R66" s="55"/>
      <c r="S66" s="56"/>
      <c r="T66" s="57"/>
      <c r="U66" s="19" t="e">
        <v>#N/A</v>
      </c>
    </row>
    <row r="67" spans="1:21" s="53" customFormat="1" ht="12.75" outlineLevel="1">
      <c r="A67" s="18"/>
      <c r="B67" s="36" t="s">
        <v>128</v>
      </c>
      <c r="C67" s="20"/>
      <c r="D67" s="20"/>
      <c r="E67" s="20"/>
      <c r="F67" s="20"/>
      <c r="G67" s="20"/>
      <c r="H67" s="54"/>
      <c r="I67" s="54"/>
      <c r="J67" s="54"/>
      <c r="K67" s="21"/>
      <c r="L67" s="21"/>
      <c r="M67" s="46"/>
      <c r="N67" s="20"/>
      <c r="O67" s="20"/>
      <c r="P67" s="20"/>
      <c r="Q67" s="20"/>
      <c r="R67" s="55"/>
      <c r="S67" s="56"/>
      <c r="T67" s="57"/>
      <c r="U67" s="19" t="e">
        <v>#N/A</v>
      </c>
    </row>
    <row r="68" spans="1:21" s="53" customFormat="1" ht="12.75" outlineLevel="1">
      <c r="A68" s="18" t="s">
        <v>129</v>
      </c>
      <c r="B68" s="53" t="s">
        <v>130</v>
      </c>
      <c r="C68" s="20">
        <v>5000</v>
      </c>
      <c r="D68" s="20">
        <v>20000</v>
      </c>
      <c r="E68" s="20">
        <v>25000</v>
      </c>
      <c r="F68" s="20">
        <v>25000</v>
      </c>
      <c r="G68" s="20">
        <f aca="true" t="shared" si="27" ref="G68:G76">IF(ISNA(VLOOKUP(A68,Profile,10,FALSE)),0,(VLOOKUP(A68,Profile,10,FALSE)))</f>
        <v>0</v>
      </c>
      <c r="H68" s="54"/>
      <c r="I68" s="54"/>
      <c r="J68" s="54"/>
      <c r="K68" s="21">
        <f aca="true" t="shared" si="28" ref="K68:K76">IF(ISNA(VLOOKUP(A68,Detail,12,FALSE)*1000),0,((VLOOKUP(A68,Detail,12,FALSE)*1000)))</f>
        <v>0</v>
      </c>
      <c r="L68" s="21">
        <f aca="true" t="shared" si="29" ref="L68:L76">K68-G68</f>
        <v>0</v>
      </c>
      <c r="M68" s="42">
        <f aca="true" t="shared" si="30" ref="M68:M76">IF(F68=0,0,K68/F68)</f>
        <v>0</v>
      </c>
      <c r="N68" s="20">
        <f aca="true" t="shared" si="31" ref="N68:N76">IF(ISNA(VLOOKUP(A68,Detail,10,FALSE)*1000),0,((VLOOKUP(A68,Detail,10,FALSE)*1000)))</f>
        <v>25000</v>
      </c>
      <c r="O68" s="22">
        <f aca="true" t="shared" si="32" ref="O68:O76">+N68-E68</f>
        <v>0</v>
      </c>
      <c r="P68" s="21">
        <v>0</v>
      </c>
      <c r="Q68" s="22">
        <v>0</v>
      </c>
      <c r="R68" s="55"/>
      <c r="S68" s="56"/>
      <c r="T68" s="57"/>
      <c r="U68" s="19" t="s">
        <v>129</v>
      </c>
    </row>
    <row r="69" spans="1:21" s="53" customFormat="1" ht="12.75" outlineLevel="1">
      <c r="A69" s="18" t="s">
        <v>131</v>
      </c>
      <c r="B69" s="53" t="s">
        <v>132</v>
      </c>
      <c r="C69" s="20">
        <v>25000</v>
      </c>
      <c r="D69" s="20">
        <v>27218.43</v>
      </c>
      <c r="E69" s="20">
        <v>52218.43</v>
      </c>
      <c r="F69" s="20">
        <v>52218.43</v>
      </c>
      <c r="G69" s="20">
        <f t="shared" si="27"/>
        <v>18000</v>
      </c>
      <c r="H69" s="54"/>
      <c r="I69" s="54"/>
      <c r="J69" s="54"/>
      <c r="K69" s="21">
        <f t="shared" si="28"/>
        <v>18343.3</v>
      </c>
      <c r="L69" s="21">
        <f t="shared" si="29"/>
        <v>343.2999999999993</v>
      </c>
      <c r="M69" s="42">
        <f t="shared" si="30"/>
        <v>0.35128018977207853</v>
      </c>
      <c r="N69" s="20">
        <f t="shared" si="31"/>
        <v>52218.43</v>
      </c>
      <c r="O69" s="22">
        <f t="shared" si="32"/>
        <v>0</v>
      </c>
      <c r="P69" s="21">
        <v>0</v>
      </c>
      <c r="Q69" s="22">
        <v>0</v>
      </c>
      <c r="R69" s="55"/>
      <c r="S69" s="56"/>
      <c r="T69" s="57"/>
      <c r="U69" s="19" t="s">
        <v>131</v>
      </c>
    </row>
    <row r="70" spans="1:21" s="53" customFormat="1" ht="12.75" outlineLevel="1">
      <c r="A70" s="18" t="s">
        <v>133</v>
      </c>
      <c r="B70" s="53" t="s">
        <v>134</v>
      </c>
      <c r="C70" s="20">
        <v>80000</v>
      </c>
      <c r="D70" s="20">
        <v>55380</v>
      </c>
      <c r="E70" s="20">
        <v>135380</v>
      </c>
      <c r="F70" s="20">
        <v>135380</v>
      </c>
      <c r="G70" s="20">
        <f t="shared" si="27"/>
        <v>0</v>
      </c>
      <c r="H70" s="54"/>
      <c r="I70" s="54"/>
      <c r="J70" s="54"/>
      <c r="K70" s="21">
        <f t="shared" si="28"/>
        <v>370.14</v>
      </c>
      <c r="L70" s="21">
        <f t="shared" si="29"/>
        <v>370.14</v>
      </c>
      <c r="M70" s="42">
        <f t="shared" si="30"/>
        <v>0.002734081843699217</v>
      </c>
      <c r="N70" s="20">
        <f t="shared" si="31"/>
        <v>135380</v>
      </c>
      <c r="O70" s="22">
        <f t="shared" si="32"/>
        <v>0</v>
      </c>
      <c r="P70" s="21">
        <v>0</v>
      </c>
      <c r="Q70" s="22">
        <v>0</v>
      </c>
      <c r="R70" s="55"/>
      <c r="S70" s="56"/>
      <c r="T70" s="57"/>
      <c r="U70" s="19" t="s">
        <v>133</v>
      </c>
    </row>
    <row r="71" spans="1:21" s="53" customFormat="1" ht="12.75" outlineLevel="1">
      <c r="A71" s="18" t="s">
        <v>135</v>
      </c>
      <c r="B71" s="53" t="s">
        <v>136</v>
      </c>
      <c r="C71" s="20">
        <v>0</v>
      </c>
      <c r="D71" s="20">
        <v>16423.07</v>
      </c>
      <c r="E71" s="20">
        <v>16423.07</v>
      </c>
      <c r="F71" s="20">
        <v>16423.07</v>
      </c>
      <c r="G71" s="20">
        <f t="shared" si="27"/>
        <v>0</v>
      </c>
      <c r="H71" s="54"/>
      <c r="I71" s="54"/>
      <c r="J71" s="54"/>
      <c r="K71" s="21">
        <f t="shared" si="28"/>
        <v>0</v>
      </c>
      <c r="L71" s="21">
        <f t="shared" si="29"/>
        <v>0</v>
      </c>
      <c r="M71" s="42">
        <f t="shared" si="30"/>
        <v>0</v>
      </c>
      <c r="N71" s="20">
        <f t="shared" si="31"/>
        <v>16423.07</v>
      </c>
      <c r="O71" s="22">
        <f t="shared" si="32"/>
        <v>0</v>
      </c>
      <c r="P71" s="21">
        <v>0</v>
      </c>
      <c r="Q71" s="22">
        <v>0</v>
      </c>
      <c r="R71" s="55"/>
      <c r="S71" s="56"/>
      <c r="T71" s="57"/>
      <c r="U71" s="19" t="s">
        <v>135</v>
      </c>
    </row>
    <row r="72" spans="1:21" s="18" customFormat="1" ht="12.75" outlineLevel="1">
      <c r="A72" s="18" t="s">
        <v>137</v>
      </c>
      <c r="B72" s="18" t="s">
        <v>138</v>
      </c>
      <c r="C72" s="21">
        <v>75000</v>
      </c>
      <c r="D72" s="21">
        <v>0</v>
      </c>
      <c r="E72" s="20">
        <v>75000</v>
      </c>
      <c r="F72" s="20">
        <v>75000</v>
      </c>
      <c r="G72" s="20">
        <f t="shared" si="27"/>
        <v>0</v>
      </c>
      <c r="H72" s="54"/>
      <c r="I72" s="54"/>
      <c r="J72" s="54"/>
      <c r="K72" s="21">
        <f t="shared" si="28"/>
        <v>0</v>
      </c>
      <c r="L72" s="21">
        <f t="shared" si="29"/>
        <v>0</v>
      </c>
      <c r="M72" s="42">
        <f t="shared" si="30"/>
        <v>0</v>
      </c>
      <c r="N72" s="20">
        <f t="shared" si="31"/>
        <v>75000</v>
      </c>
      <c r="O72" s="22">
        <f t="shared" si="32"/>
        <v>0</v>
      </c>
      <c r="P72" s="21">
        <v>0</v>
      </c>
      <c r="Q72" s="22">
        <v>0</v>
      </c>
      <c r="R72" s="43"/>
      <c r="S72" s="48"/>
      <c r="T72" s="62"/>
      <c r="U72" s="19" t="s">
        <v>137</v>
      </c>
    </row>
    <row r="73" spans="1:21" s="53" customFormat="1" ht="12.75" outlineLevel="1">
      <c r="A73" s="18" t="s">
        <v>139</v>
      </c>
      <c r="B73" s="53" t="s">
        <v>140</v>
      </c>
      <c r="C73" s="20">
        <v>0</v>
      </c>
      <c r="D73" s="20">
        <v>489.1</v>
      </c>
      <c r="E73" s="20">
        <v>489.1</v>
      </c>
      <c r="F73" s="20">
        <v>489.1</v>
      </c>
      <c r="G73" s="20">
        <f t="shared" si="27"/>
        <v>0</v>
      </c>
      <c r="H73" s="54"/>
      <c r="I73" s="54"/>
      <c r="J73" s="54"/>
      <c r="K73" s="21">
        <f t="shared" si="28"/>
        <v>0</v>
      </c>
      <c r="L73" s="21">
        <f t="shared" si="29"/>
        <v>0</v>
      </c>
      <c r="M73" s="42">
        <f t="shared" si="30"/>
        <v>0</v>
      </c>
      <c r="N73" s="20">
        <f t="shared" si="31"/>
        <v>489.1</v>
      </c>
      <c r="O73" s="22">
        <f t="shared" si="32"/>
        <v>0</v>
      </c>
      <c r="P73" s="21">
        <v>0</v>
      </c>
      <c r="Q73" s="22">
        <v>0</v>
      </c>
      <c r="R73" s="55"/>
      <c r="S73" s="56"/>
      <c r="T73" s="57"/>
      <c r="U73" s="19" t="s">
        <v>139</v>
      </c>
    </row>
    <row r="74" spans="1:21" s="53" customFormat="1" ht="12.75" outlineLevel="1">
      <c r="A74" s="18" t="s">
        <v>141</v>
      </c>
      <c r="B74" s="53" t="s">
        <v>142</v>
      </c>
      <c r="C74" s="20">
        <v>50000</v>
      </c>
      <c r="D74" s="20">
        <v>7600</v>
      </c>
      <c r="E74" s="20">
        <v>57600</v>
      </c>
      <c r="F74" s="20">
        <v>57600</v>
      </c>
      <c r="G74" s="20">
        <f t="shared" si="27"/>
        <v>48000</v>
      </c>
      <c r="H74" s="54"/>
      <c r="I74" s="54"/>
      <c r="J74" s="54"/>
      <c r="K74" s="21">
        <f t="shared" si="28"/>
        <v>47150.75</v>
      </c>
      <c r="L74" s="21">
        <f t="shared" si="29"/>
        <v>-849.25</v>
      </c>
      <c r="M74" s="42">
        <f t="shared" si="30"/>
        <v>0.8185894097222223</v>
      </c>
      <c r="N74" s="20">
        <f t="shared" si="31"/>
        <v>57600</v>
      </c>
      <c r="O74" s="22">
        <f t="shared" si="32"/>
        <v>0</v>
      </c>
      <c r="P74" s="21">
        <v>0</v>
      </c>
      <c r="Q74" s="22">
        <v>0</v>
      </c>
      <c r="R74" s="55"/>
      <c r="S74" s="56"/>
      <c r="T74" s="57"/>
      <c r="U74" s="19" t="s">
        <v>141</v>
      </c>
    </row>
    <row r="75" spans="1:21" s="53" customFormat="1" ht="12.75" outlineLevel="1">
      <c r="A75" s="18" t="s">
        <v>143</v>
      </c>
      <c r="B75" s="53" t="s">
        <v>144</v>
      </c>
      <c r="C75" s="20">
        <v>0</v>
      </c>
      <c r="D75" s="20">
        <v>0</v>
      </c>
      <c r="E75" s="20">
        <v>0</v>
      </c>
      <c r="F75" s="20">
        <v>0</v>
      </c>
      <c r="G75" s="20">
        <f t="shared" si="27"/>
        <v>0</v>
      </c>
      <c r="H75" s="54"/>
      <c r="I75" s="54"/>
      <c r="J75" s="54"/>
      <c r="K75" s="21">
        <f t="shared" si="28"/>
        <v>1150</v>
      </c>
      <c r="L75" s="21">
        <f t="shared" si="29"/>
        <v>1150</v>
      </c>
      <c r="M75" s="42">
        <f t="shared" si="30"/>
        <v>0</v>
      </c>
      <c r="N75" s="20">
        <f t="shared" si="31"/>
        <v>0</v>
      </c>
      <c r="O75" s="22">
        <f t="shared" si="32"/>
        <v>0</v>
      </c>
      <c r="P75" s="21">
        <v>0</v>
      </c>
      <c r="Q75" s="22">
        <v>0</v>
      </c>
      <c r="R75" s="55"/>
      <c r="S75" s="56"/>
      <c r="T75" s="57"/>
      <c r="U75" s="19" t="s">
        <v>143</v>
      </c>
    </row>
    <row r="76" spans="1:21" s="51" customFormat="1" ht="12.75" outlineLevel="1">
      <c r="A76" s="18" t="s">
        <v>145</v>
      </c>
      <c r="B76" s="51" t="s">
        <v>146</v>
      </c>
      <c r="C76" s="54">
        <v>200000</v>
      </c>
      <c r="D76" s="20">
        <v>50000</v>
      </c>
      <c r="E76" s="20">
        <v>250000</v>
      </c>
      <c r="F76" s="20">
        <v>250000</v>
      </c>
      <c r="G76" s="20">
        <f t="shared" si="27"/>
        <v>0</v>
      </c>
      <c r="H76" s="54">
        <v>1750000</v>
      </c>
      <c r="I76" s="54">
        <v>0</v>
      </c>
      <c r="J76" s="54">
        <v>0</v>
      </c>
      <c r="K76" s="21">
        <f t="shared" si="28"/>
        <v>0</v>
      </c>
      <c r="L76" s="21">
        <f t="shared" si="29"/>
        <v>0</v>
      </c>
      <c r="M76" s="42">
        <f t="shared" si="30"/>
        <v>0</v>
      </c>
      <c r="N76" s="20">
        <f t="shared" si="31"/>
        <v>250000</v>
      </c>
      <c r="O76" s="22">
        <f t="shared" si="32"/>
        <v>0</v>
      </c>
      <c r="P76" s="21">
        <v>0</v>
      </c>
      <c r="Q76" s="22">
        <v>0</v>
      </c>
      <c r="R76" s="55"/>
      <c r="S76" s="60"/>
      <c r="T76" s="61"/>
      <c r="U76" s="19" t="s">
        <v>145</v>
      </c>
    </row>
    <row r="77" spans="1:21" s="53" customFormat="1" ht="6" customHeight="1" outlineLevel="1">
      <c r="A77" s="18"/>
      <c r="C77" s="20"/>
      <c r="D77" s="20"/>
      <c r="E77" s="20"/>
      <c r="F77" s="20"/>
      <c r="G77" s="20"/>
      <c r="H77" s="54"/>
      <c r="I77" s="54"/>
      <c r="J77" s="54"/>
      <c r="K77" s="21"/>
      <c r="L77" s="21"/>
      <c r="M77" s="46"/>
      <c r="N77" s="20"/>
      <c r="O77" s="20"/>
      <c r="P77" s="20"/>
      <c r="Q77" s="20"/>
      <c r="R77" s="55"/>
      <c r="S77" s="56"/>
      <c r="T77" s="57"/>
      <c r="U77" s="19" t="e">
        <v>#N/A</v>
      </c>
    </row>
    <row r="78" spans="1:21" s="53" customFormat="1" ht="12.75" outlineLevel="1">
      <c r="A78" s="18"/>
      <c r="B78" s="36" t="s">
        <v>147</v>
      </c>
      <c r="C78" s="20"/>
      <c r="D78" s="20"/>
      <c r="E78" s="20"/>
      <c r="F78" s="20"/>
      <c r="G78" s="20"/>
      <c r="H78" s="54"/>
      <c r="I78" s="54"/>
      <c r="J78" s="54"/>
      <c r="K78" s="21"/>
      <c r="L78" s="21"/>
      <c r="M78" s="46"/>
      <c r="N78" s="20"/>
      <c r="O78" s="20"/>
      <c r="P78" s="20"/>
      <c r="Q78" s="20"/>
      <c r="R78" s="55"/>
      <c r="S78" s="56"/>
      <c r="T78" s="57"/>
      <c r="U78" s="19" t="e">
        <v>#N/A</v>
      </c>
    </row>
    <row r="79" spans="1:21" s="53" customFormat="1" ht="12.75" outlineLevel="1">
      <c r="A79" s="18" t="s">
        <v>148</v>
      </c>
      <c r="B79" s="53" t="s">
        <v>149</v>
      </c>
      <c r="C79" s="20">
        <v>13500</v>
      </c>
      <c r="D79" s="20">
        <v>0</v>
      </c>
      <c r="E79" s="20">
        <v>13500</v>
      </c>
      <c r="F79" s="20">
        <v>13500</v>
      </c>
      <c r="G79" s="20">
        <f aca="true" t="shared" si="33" ref="G79:G85">IF(ISNA(VLOOKUP(A79,Profile,10,FALSE)),0,(VLOOKUP(A79,Profile,10,FALSE)))</f>
        <v>0</v>
      </c>
      <c r="H79" s="54"/>
      <c r="I79" s="54"/>
      <c r="J79" s="54"/>
      <c r="K79" s="21">
        <f aca="true" t="shared" si="34" ref="K79:K85">IF(ISNA(VLOOKUP(A79,Detail,12,FALSE)*1000),0,((VLOOKUP(A79,Detail,12,FALSE)*1000)))</f>
        <v>0</v>
      </c>
      <c r="L79" s="21">
        <f aca="true" t="shared" si="35" ref="L79:L85">K79-G79</f>
        <v>0</v>
      </c>
      <c r="M79" s="42">
        <f aca="true" t="shared" si="36" ref="M79:M85">IF(F79=0,0,K79/F79)</f>
        <v>0</v>
      </c>
      <c r="N79" s="20">
        <f aca="true" t="shared" si="37" ref="N79:N85">IF(ISNA(VLOOKUP(A79,Detail,10,FALSE)*1000),0,((VLOOKUP(A79,Detail,10,FALSE)*1000)))</f>
        <v>13500</v>
      </c>
      <c r="O79" s="22">
        <f aca="true" t="shared" si="38" ref="O79:O85">+N79-E79</f>
        <v>0</v>
      </c>
      <c r="P79" s="21">
        <v>0</v>
      </c>
      <c r="Q79" s="22">
        <v>0</v>
      </c>
      <c r="R79" s="55"/>
      <c r="S79" s="56"/>
      <c r="T79" s="57"/>
      <c r="U79" s="19" t="s">
        <v>148</v>
      </c>
    </row>
    <row r="80" spans="1:21" s="53" customFormat="1" ht="12.75" outlineLevel="1">
      <c r="A80" s="18" t="s">
        <v>150</v>
      </c>
      <c r="B80" s="53" t="s">
        <v>151</v>
      </c>
      <c r="C80" s="20">
        <v>65000</v>
      </c>
      <c r="D80" s="20">
        <v>9000</v>
      </c>
      <c r="E80" s="20">
        <v>74000</v>
      </c>
      <c r="F80" s="20">
        <v>74000</v>
      </c>
      <c r="G80" s="20">
        <f t="shared" si="33"/>
        <v>3000</v>
      </c>
      <c r="H80" s="54"/>
      <c r="I80" s="54"/>
      <c r="J80" s="54"/>
      <c r="K80" s="21">
        <f t="shared" si="34"/>
        <v>2746.93</v>
      </c>
      <c r="L80" s="21">
        <f t="shared" si="35"/>
        <v>-253.07000000000016</v>
      </c>
      <c r="M80" s="42">
        <f t="shared" si="36"/>
        <v>0.037120675675675674</v>
      </c>
      <c r="N80" s="20">
        <f t="shared" si="37"/>
        <v>74000</v>
      </c>
      <c r="O80" s="22">
        <f t="shared" si="38"/>
        <v>0</v>
      </c>
      <c r="P80" s="21">
        <v>0</v>
      </c>
      <c r="Q80" s="22">
        <v>0</v>
      </c>
      <c r="R80" s="55"/>
      <c r="S80" s="56"/>
      <c r="T80" s="57"/>
      <c r="U80" s="19" t="s">
        <v>150</v>
      </c>
    </row>
    <row r="81" spans="1:21" s="53" customFormat="1" ht="12.75" outlineLevel="1">
      <c r="A81" s="18" t="s">
        <v>152</v>
      </c>
      <c r="B81" s="53" t="s">
        <v>153</v>
      </c>
      <c r="C81" s="20">
        <v>110500</v>
      </c>
      <c r="D81" s="20">
        <v>0</v>
      </c>
      <c r="E81" s="20">
        <v>110500</v>
      </c>
      <c r="F81" s="20">
        <v>110500</v>
      </c>
      <c r="G81" s="20">
        <f t="shared" si="33"/>
        <v>0</v>
      </c>
      <c r="H81" s="54"/>
      <c r="I81" s="54"/>
      <c r="J81" s="54"/>
      <c r="K81" s="21">
        <f t="shared" si="34"/>
        <v>0</v>
      </c>
      <c r="L81" s="21">
        <f t="shared" si="35"/>
        <v>0</v>
      </c>
      <c r="M81" s="42">
        <f t="shared" si="36"/>
        <v>0</v>
      </c>
      <c r="N81" s="20">
        <f t="shared" si="37"/>
        <v>110500</v>
      </c>
      <c r="O81" s="22">
        <f t="shared" si="38"/>
        <v>0</v>
      </c>
      <c r="P81" s="21">
        <v>0</v>
      </c>
      <c r="Q81" s="22">
        <v>0</v>
      </c>
      <c r="R81" s="55"/>
      <c r="S81" s="56"/>
      <c r="T81" s="57"/>
      <c r="U81" s="19" t="s">
        <v>152</v>
      </c>
    </row>
    <row r="82" spans="1:21" s="53" customFormat="1" ht="12.75" outlineLevel="1">
      <c r="A82" s="18" t="s">
        <v>154</v>
      </c>
      <c r="B82" s="53" t="s">
        <v>155</v>
      </c>
      <c r="C82" s="20">
        <v>40000</v>
      </c>
      <c r="D82" s="20">
        <v>0</v>
      </c>
      <c r="E82" s="20">
        <v>40000</v>
      </c>
      <c r="F82" s="20">
        <v>40000</v>
      </c>
      <c r="G82" s="20">
        <f t="shared" si="33"/>
        <v>7000</v>
      </c>
      <c r="H82" s="54">
        <v>40000</v>
      </c>
      <c r="I82" s="54">
        <v>40000</v>
      </c>
      <c r="J82" s="54">
        <v>0</v>
      </c>
      <c r="K82" s="21">
        <f t="shared" si="34"/>
        <v>6896</v>
      </c>
      <c r="L82" s="21">
        <f t="shared" si="35"/>
        <v>-104</v>
      </c>
      <c r="M82" s="42">
        <f t="shared" si="36"/>
        <v>0.1724</v>
      </c>
      <c r="N82" s="20">
        <f t="shared" si="37"/>
        <v>40000</v>
      </c>
      <c r="O82" s="22">
        <f t="shared" si="38"/>
        <v>0</v>
      </c>
      <c r="P82" s="21">
        <v>0</v>
      </c>
      <c r="Q82" s="22">
        <v>0</v>
      </c>
      <c r="R82" s="55"/>
      <c r="S82" s="56"/>
      <c r="T82" s="57"/>
      <c r="U82" s="19" t="s">
        <v>154</v>
      </c>
    </row>
    <row r="83" spans="1:21" s="53" customFormat="1" ht="12.75" outlineLevel="1">
      <c r="A83" s="18" t="s">
        <v>156</v>
      </c>
      <c r="B83" s="53" t="s">
        <v>157</v>
      </c>
      <c r="C83" s="20">
        <v>150000</v>
      </c>
      <c r="D83" s="20">
        <v>0</v>
      </c>
      <c r="E83" s="20">
        <v>150000</v>
      </c>
      <c r="F83" s="20">
        <v>150000</v>
      </c>
      <c r="G83" s="20">
        <f t="shared" si="33"/>
        <v>0</v>
      </c>
      <c r="H83" s="54">
        <v>150000</v>
      </c>
      <c r="I83" s="54">
        <v>150000</v>
      </c>
      <c r="J83" s="54">
        <v>0</v>
      </c>
      <c r="K83" s="21">
        <f t="shared" si="34"/>
        <v>0</v>
      </c>
      <c r="L83" s="21">
        <f t="shared" si="35"/>
        <v>0</v>
      </c>
      <c r="M83" s="42">
        <f t="shared" si="36"/>
        <v>0</v>
      </c>
      <c r="N83" s="20">
        <f t="shared" si="37"/>
        <v>150000</v>
      </c>
      <c r="O83" s="22">
        <f t="shared" si="38"/>
        <v>0</v>
      </c>
      <c r="P83" s="21">
        <v>0</v>
      </c>
      <c r="Q83" s="22">
        <v>0</v>
      </c>
      <c r="R83" s="55"/>
      <c r="S83" s="56"/>
      <c r="T83" s="57"/>
      <c r="U83" s="19" t="s">
        <v>156</v>
      </c>
    </row>
    <row r="84" spans="1:21" s="53" customFormat="1" ht="38.25" outlineLevel="1">
      <c r="A84" s="18" t="s">
        <v>158</v>
      </c>
      <c r="B84" s="53" t="s">
        <v>159</v>
      </c>
      <c r="C84" s="20">
        <v>36648</v>
      </c>
      <c r="D84" s="20">
        <v>0</v>
      </c>
      <c r="E84" s="20">
        <v>36648</v>
      </c>
      <c r="F84" s="20">
        <v>36648</v>
      </c>
      <c r="G84" s="20">
        <f t="shared" si="33"/>
        <v>0</v>
      </c>
      <c r="H84" s="54"/>
      <c r="I84" s="54"/>
      <c r="J84" s="54"/>
      <c r="K84" s="21">
        <f t="shared" si="34"/>
        <v>0</v>
      </c>
      <c r="L84" s="21">
        <f t="shared" si="35"/>
        <v>0</v>
      </c>
      <c r="M84" s="42">
        <f t="shared" si="36"/>
        <v>0</v>
      </c>
      <c r="N84" s="20">
        <f t="shared" si="37"/>
        <v>54648</v>
      </c>
      <c r="O84" s="22">
        <f t="shared" si="38"/>
        <v>18000</v>
      </c>
      <c r="P84" s="21">
        <v>0</v>
      </c>
      <c r="Q84" s="22">
        <f>O84</f>
        <v>18000</v>
      </c>
      <c r="R84" s="55"/>
      <c r="S84" s="56"/>
      <c r="T84" s="57" t="s">
        <v>160</v>
      </c>
      <c r="U84" s="19" t="e">
        <v>#N/A</v>
      </c>
    </row>
    <row r="85" spans="1:21" s="53" customFormat="1" ht="12.75" outlineLevel="1">
      <c r="A85" s="18" t="s">
        <v>161</v>
      </c>
      <c r="B85" s="53" t="s">
        <v>162</v>
      </c>
      <c r="C85" s="20">
        <v>15000</v>
      </c>
      <c r="D85" s="20">
        <v>0</v>
      </c>
      <c r="E85" s="20">
        <v>15000</v>
      </c>
      <c r="F85" s="20">
        <v>15000</v>
      </c>
      <c r="G85" s="20">
        <f t="shared" si="33"/>
        <v>0</v>
      </c>
      <c r="H85" s="54">
        <v>0</v>
      </c>
      <c r="I85" s="54">
        <v>0</v>
      </c>
      <c r="J85" s="54">
        <v>0</v>
      </c>
      <c r="K85" s="21">
        <f t="shared" si="34"/>
        <v>0</v>
      </c>
      <c r="L85" s="21">
        <f t="shared" si="35"/>
        <v>0</v>
      </c>
      <c r="M85" s="42">
        <f t="shared" si="36"/>
        <v>0</v>
      </c>
      <c r="N85" s="20">
        <f t="shared" si="37"/>
        <v>15000</v>
      </c>
      <c r="O85" s="22">
        <f t="shared" si="38"/>
        <v>0</v>
      </c>
      <c r="P85" s="21">
        <v>0</v>
      </c>
      <c r="Q85" s="22">
        <v>0</v>
      </c>
      <c r="R85" s="55"/>
      <c r="S85" s="56"/>
      <c r="T85" s="57"/>
      <c r="U85" s="19" t="e">
        <v>#N/A</v>
      </c>
    </row>
    <row r="86" spans="1:21" s="53" customFormat="1" ht="6" customHeight="1" outlineLevel="1">
      <c r="A86" s="18"/>
      <c r="C86" s="20"/>
      <c r="D86" s="20"/>
      <c r="E86" s="20"/>
      <c r="F86" s="20"/>
      <c r="G86" s="20"/>
      <c r="H86" s="54"/>
      <c r="I86" s="54"/>
      <c r="J86" s="54"/>
      <c r="K86" s="21"/>
      <c r="L86" s="21"/>
      <c r="M86" s="46"/>
      <c r="N86" s="20"/>
      <c r="O86" s="20"/>
      <c r="P86" s="20"/>
      <c r="Q86" s="20"/>
      <c r="R86" s="55"/>
      <c r="S86" s="56"/>
      <c r="T86" s="57"/>
      <c r="U86" s="19" t="e">
        <v>#N/A</v>
      </c>
    </row>
    <row r="87" spans="1:21" s="53" customFormat="1" ht="12.75" outlineLevel="1">
      <c r="A87" s="18"/>
      <c r="B87" s="36" t="s">
        <v>163</v>
      </c>
      <c r="C87" s="20"/>
      <c r="D87" s="20"/>
      <c r="E87" s="20"/>
      <c r="F87" s="20"/>
      <c r="G87" s="20"/>
      <c r="H87" s="54"/>
      <c r="I87" s="54"/>
      <c r="J87" s="54"/>
      <c r="K87" s="21"/>
      <c r="L87" s="21"/>
      <c r="M87" s="46"/>
      <c r="N87" s="20"/>
      <c r="O87" s="20"/>
      <c r="P87" s="20"/>
      <c r="Q87" s="20"/>
      <c r="R87" s="55"/>
      <c r="S87" s="56"/>
      <c r="T87" s="57"/>
      <c r="U87" s="19" t="e">
        <v>#N/A</v>
      </c>
    </row>
    <row r="88" spans="1:21" s="53" customFormat="1" ht="12.75" outlineLevel="1">
      <c r="A88" s="18" t="s">
        <v>164</v>
      </c>
      <c r="B88" s="53" t="s">
        <v>165</v>
      </c>
      <c r="C88" s="20">
        <v>677500</v>
      </c>
      <c r="D88" s="20">
        <v>94000</v>
      </c>
      <c r="E88" s="20">
        <v>795852</v>
      </c>
      <c r="F88" s="20">
        <v>795852</v>
      </c>
      <c r="G88" s="20">
        <f>IF(ISNA(VLOOKUP(A88,Profile,10,FALSE)),0,(VLOOKUP(A88,Profile,10,FALSE)))</f>
        <v>50000</v>
      </c>
      <c r="H88" s="54"/>
      <c r="I88" s="54"/>
      <c r="J88" s="54"/>
      <c r="K88" s="21">
        <f>IF(ISNA(VLOOKUP(A88,Detail,12,FALSE)*1000),0,((VLOOKUP(A88,Detail,12,FALSE)*1000)))</f>
        <v>50724.67</v>
      </c>
      <c r="L88" s="21">
        <f>K88-G88</f>
        <v>724.6699999999983</v>
      </c>
      <c r="M88" s="42">
        <f>IF(F88=0,0,K88/F88)</f>
        <v>0.06373631026874343</v>
      </c>
      <c r="N88" s="20">
        <f>IF(ISNA(VLOOKUP(A88,Detail,10,FALSE)*1000),0,((VLOOKUP(A88,Detail,10,FALSE)*1000)))</f>
        <v>754583.35</v>
      </c>
      <c r="O88" s="22">
        <f>+N88-E88</f>
        <v>-41268.65000000002</v>
      </c>
      <c r="P88" s="21">
        <v>0</v>
      </c>
      <c r="Q88" s="22">
        <f>O88</f>
        <v>-41268.65000000002</v>
      </c>
      <c r="R88" s="55"/>
      <c r="S88" s="56"/>
      <c r="T88" s="57" t="s">
        <v>166</v>
      </c>
      <c r="U88" s="19" t="s">
        <v>164</v>
      </c>
    </row>
    <row r="89" spans="1:21" s="53" customFormat="1" ht="12.75" outlineLevel="1">
      <c r="A89" s="18" t="s">
        <v>167</v>
      </c>
      <c r="B89" s="53" t="s">
        <v>168</v>
      </c>
      <c r="C89" s="20">
        <v>0</v>
      </c>
      <c r="D89" s="20">
        <v>75903.93</v>
      </c>
      <c r="E89" s="20">
        <v>75903.93</v>
      </c>
      <c r="F89" s="20">
        <v>75903.93</v>
      </c>
      <c r="G89" s="20">
        <f>IF(ISNA(VLOOKUP(A89,Profile,10,FALSE)),0,(VLOOKUP(A89,Profile,10,FALSE)))</f>
        <v>5000</v>
      </c>
      <c r="H89" s="54"/>
      <c r="I89" s="54"/>
      <c r="J89" s="54"/>
      <c r="K89" s="21">
        <f>IF(ISNA(VLOOKUP(A89,Detail,12,FALSE)*1000),0,((VLOOKUP(A89,Detail,12,FALSE)*1000)))</f>
        <v>5319.45</v>
      </c>
      <c r="L89" s="21">
        <f>K89-G89</f>
        <v>319.4499999999998</v>
      </c>
      <c r="M89" s="42">
        <f>IF(F89=0,0,K89/F89)</f>
        <v>0.07008135151895298</v>
      </c>
      <c r="N89" s="20">
        <f>IF(ISNA(VLOOKUP(A89,Detail,10,FALSE)*1000),0,((VLOOKUP(A89,Detail,10,FALSE)*1000)))</f>
        <v>75903.93</v>
      </c>
      <c r="O89" s="22">
        <f>+N89-E89</f>
        <v>0</v>
      </c>
      <c r="P89" s="21">
        <v>0</v>
      </c>
      <c r="Q89" s="22">
        <v>0</v>
      </c>
      <c r="R89" s="55"/>
      <c r="S89" s="56"/>
      <c r="T89" s="57"/>
      <c r="U89" s="19" t="s">
        <v>167</v>
      </c>
    </row>
    <row r="90" spans="1:21" s="53" customFormat="1" ht="25.5" outlineLevel="1">
      <c r="A90" s="18" t="s">
        <v>169</v>
      </c>
      <c r="B90" s="53" t="s">
        <v>170</v>
      </c>
      <c r="C90" s="20">
        <v>100000</v>
      </c>
      <c r="D90" s="20">
        <v>95000</v>
      </c>
      <c r="E90" s="20">
        <v>195000</v>
      </c>
      <c r="F90" s="20">
        <v>195000</v>
      </c>
      <c r="G90" s="20">
        <f>IF(ISNA(VLOOKUP(A90,Profile,10,FALSE)),0,(VLOOKUP(A90,Profile,10,FALSE)))</f>
        <v>116000</v>
      </c>
      <c r="H90" s="54"/>
      <c r="I90" s="54"/>
      <c r="J90" s="54"/>
      <c r="K90" s="21">
        <f>IF(ISNA(VLOOKUP(A90,Detail,12,FALSE)*1000),0,((VLOOKUP(A90,Detail,12,FALSE)*1000)))</f>
        <v>114609.65</v>
      </c>
      <c r="L90" s="21">
        <f>K90-G90</f>
        <v>-1390.3500000000058</v>
      </c>
      <c r="M90" s="42">
        <f>IF(F90=0,0,K90/F90)</f>
        <v>0.5877417948717948</v>
      </c>
      <c r="N90" s="20">
        <f>IF(ISNA(VLOOKUP(A90,Detail,10,FALSE)*1000),0,((VLOOKUP(A90,Detail,10,FALSE)*1000)))</f>
        <v>236268.64999999997</v>
      </c>
      <c r="O90" s="22">
        <f>+N90-E90</f>
        <v>41268.649999999965</v>
      </c>
      <c r="P90" s="21">
        <v>0</v>
      </c>
      <c r="Q90" s="22">
        <f>O90</f>
        <v>41268.649999999965</v>
      </c>
      <c r="R90" s="55"/>
      <c r="S90" s="56"/>
      <c r="T90" s="57" t="s">
        <v>171</v>
      </c>
      <c r="U90" s="19" t="s">
        <v>169</v>
      </c>
    </row>
    <row r="91" spans="1:21" s="53" customFormat="1" ht="12.75" outlineLevel="1">
      <c r="A91" s="18" t="s">
        <v>172</v>
      </c>
      <c r="B91" s="53" t="s">
        <v>173</v>
      </c>
      <c r="C91" s="20">
        <v>400000</v>
      </c>
      <c r="D91" s="20">
        <v>0</v>
      </c>
      <c r="E91" s="20">
        <v>400000</v>
      </c>
      <c r="F91" s="20">
        <v>400000</v>
      </c>
      <c r="G91" s="20">
        <f>IF(ISNA(VLOOKUP(A91,Profile,10,FALSE)),0,(VLOOKUP(A91,Profile,10,FALSE)))</f>
        <v>22000</v>
      </c>
      <c r="H91" s="54"/>
      <c r="I91" s="54"/>
      <c r="J91" s="54"/>
      <c r="K91" s="21">
        <f>IF(ISNA(VLOOKUP(A91,Detail,12,FALSE)*1000),0,((VLOOKUP(A91,Detail,12,FALSE)*1000)))</f>
        <v>22126.5</v>
      </c>
      <c r="L91" s="21">
        <f>K91-G91</f>
        <v>126.5</v>
      </c>
      <c r="M91" s="42">
        <f>IF(F91=0,0,K91/F91)</f>
        <v>0.05531625</v>
      </c>
      <c r="N91" s="20">
        <f>IF(ISNA(VLOOKUP(A91,Detail,10,FALSE)*1000),0,((VLOOKUP(A91,Detail,10,FALSE)*1000)))</f>
        <v>400000</v>
      </c>
      <c r="O91" s="22">
        <f>+N91-E91</f>
        <v>0</v>
      </c>
      <c r="P91" s="21">
        <v>0</v>
      </c>
      <c r="Q91" s="22">
        <v>0</v>
      </c>
      <c r="R91" s="55"/>
      <c r="S91" s="56"/>
      <c r="T91" s="57"/>
      <c r="U91" s="19" t="s">
        <v>172</v>
      </c>
    </row>
    <row r="92" spans="1:21" s="53" customFormat="1" ht="6" customHeight="1" outlineLevel="1">
      <c r="A92" s="18"/>
      <c r="C92" s="20"/>
      <c r="D92" s="20"/>
      <c r="E92" s="20"/>
      <c r="F92" s="20"/>
      <c r="G92" s="20"/>
      <c r="H92" s="54"/>
      <c r="I92" s="54"/>
      <c r="J92" s="54"/>
      <c r="K92" s="21"/>
      <c r="L92" s="21"/>
      <c r="M92" s="46"/>
      <c r="N92" s="20"/>
      <c r="O92" s="20"/>
      <c r="P92" s="20"/>
      <c r="Q92" s="20"/>
      <c r="R92" s="55"/>
      <c r="S92" s="56"/>
      <c r="T92" s="57"/>
      <c r="U92" s="19" t="e">
        <v>#N/A</v>
      </c>
    </row>
    <row r="93" spans="1:21" s="53" customFormat="1" ht="12.75" outlineLevel="1">
      <c r="A93" s="18" t="s">
        <v>174</v>
      </c>
      <c r="B93" s="36" t="s">
        <v>175</v>
      </c>
      <c r="C93" s="20"/>
      <c r="D93" s="20"/>
      <c r="E93" s="20"/>
      <c r="F93" s="20"/>
      <c r="G93" s="20"/>
      <c r="H93" s="20"/>
      <c r="I93" s="20"/>
      <c r="J93" s="20"/>
      <c r="K93" s="20"/>
      <c r="L93" s="20"/>
      <c r="M93" s="20"/>
      <c r="N93" s="20"/>
      <c r="O93" s="20"/>
      <c r="P93" s="20"/>
      <c r="Q93" s="20"/>
      <c r="R93" s="55"/>
      <c r="S93" s="56"/>
      <c r="T93" s="57"/>
      <c r="U93" s="19" t="e">
        <v>#N/A</v>
      </c>
    </row>
    <row r="94" spans="1:21" s="53" customFormat="1" ht="12.75" outlineLevel="1">
      <c r="A94" s="18" t="s">
        <v>176</v>
      </c>
      <c r="B94" s="53" t="s">
        <v>177</v>
      </c>
      <c r="C94" s="20">
        <v>24352</v>
      </c>
      <c r="D94" s="20">
        <v>0</v>
      </c>
      <c r="E94" s="20">
        <v>0</v>
      </c>
      <c r="F94" s="20">
        <v>0</v>
      </c>
      <c r="G94" s="20">
        <f>IF(ISNA(VLOOKUP(A94,Profile,10,FALSE)),0,(VLOOKUP(A94,Profile,10,FALSE)))</f>
        <v>0</v>
      </c>
      <c r="H94" s="54">
        <v>1400000</v>
      </c>
      <c r="I94" s="54">
        <v>1400000</v>
      </c>
      <c r="J94" s="54">
        <v>600000</v>
      </c>
      <c r="K94" s="21">
        <f>IF(ISNA(VLOOKUP(A94,Detail,12,FALSE)*1000),0,((VLOOKUP(A94,Detail,12,FALSE)*1000)))</f>
        <v>0</v>
      </c>
      <c r="L94" s="21">
        <f>K94-G94</f>
        <v>0</v>
      </c>
      <c r="M94" s="42">
        <f>IF(F94=0,0,K94/F94)</f>
        <v>0</v>
      </c>
      <c r="N94" s="20">
        <f>IF(ISNA(VLOOKUP(A94,Detail,10,FALSE)*1000),0,((VLOOKUP(A94,Detail,10,FALSE)*1000)))</f>
        <v>0</v>
      </c>
      <c r="O94" s="22">
        <f>+N94-E94</f>
        <v>0</v>
      </c>
      <c r="P94" s="21">
        <v>0</v>
      </c>
      <c r="Q94" s="22">
        <v>0</v>
      </c>
      <c r="R94" s="55"/>
      <c r="S94" s="56"/>
      <c r="T94" s="57"/>
      <c r="U94" s="19" t="e">
        <v>#N/A</v>
      </c>
    </row>
    <row r="95" spans="1:21" ht="6" customHeight="1" outlineLevel="1">
      <c r="A95" s="18" t="s">
        <v>37</v>
      </c>
      <c r="B95" s="18"/>
      <c r="C95" s="21"/>
      <c r="D95" s="21"/>
      <c r="E95" s="21"/>
      <c r="F95" s="21"/>
      <c r="G95" s="21"/>
      <c r="H95" s="21"/>
      <c r="I95" s="21"/>
      <c r="J95" s="21"/>
      <c r="K95" s="21"/>
      <c r="L95" s="21"/>
      <c r="M95" s="46"/>
      <c r="N95" s="21"/>
      <c r="O95" s="21"/>
      <c r="P95" s="21"/>
      <c r="Q95" s="21"/>
      <c r="R95" s="43"/>
      <c r="S95" s="48"/>
      <c r="T95" s="45"/>
      <c r="U95" s="19" t="e">
        <v>#N/A</v>
      </c>
    </row>
    <row r="96" spans="1:21" s="35" customFormat="1" ht="15">
      <c r="A96" s="18" t="s">
        <v>178</v>
      </c>
      <c r="B96" s="29" t="s">
        <v>179</v>
      </c>
      <c r="C96" s="30">
        <f>SUM(C36:C95)</f>
        <v>3841000</v>
      </c>
      <c r="D96" s="30">
        <f aca="true" t="shared" si="39" ref="D96:L96">SUM(D36:D95)</f>
        <v>1568564.58</v>
      </c>
      <c r="E96" s="30">
        <f t="shared" si="39"/>
        <v>5409564.58</v>
      </c>
      <c r="F96" s="30">
        <f t="shared" si="39"/>
        <v>5409564.58</v>
      </c>
      <c r="G96" s="30">
        <f t="shared" si="39"/>
        <v>657270.3333333333</v>
      </c>
      <c r="H96" s="30">
        <f t="shared" si="39"/>
        <v>3450000</v>
      </c>
      <c r="I96" s="30">
        <f t="shared" si="39"/>
        <v>1656000</v>
      </c>
      <c r="J96" s="30">
        <f t="shared" si="39"/>
        <v>600000</v>
      </c>
      <c r="K96" s="30">
        <f>SUM(K36:K95)</f>
        <v>659787.17</v>
      </c>
      <c r="L96" s="30">
        <f t="shared" si="39"/>
        <v>2516.8366666666398</v>
      </c>
      <c r="M96" s="31">
        <f>K96/F96</f>
        <v>0.12196677944086953</v>
      </c>
      <c r="N96" s="30">
        <f>SUM(N36:N94)</f>
        <v>5259286.58</v>
      </c>
      <c r="O96" s="30">
        <f>SUM(O36:O94)</f>
        <v>-150278</v>
      </c>
      <c r="P96" s="30">
        <f>SUM(P36:P94)</f>
        <v>-328278</v>
      </c>
      <c r="Q96" s="30">
        <f>SUM(Q36:Q94)</f>
        <v>177999.99999999994</v>
      </c>
      <c r="R96" s="32"/>
      <c r="S96" s="33"/>
      <c r="T96" s="34"/>
      <c r="U96" s="19" t="e">
        <v>#N/A</v>
      </c>
    </row>
    <row r="97" spans="1:21" s="36" customFormat="1" ht="6" customHeight="1">
      <c r="A97" s="18" t="s">
        <v>37</v>
      </c>
      <c r="C97" s="37"/>
      <c r="D97" s="37"/>
      <c r="E97" s="37"/>
      <c r="F97" s="37"/>
      <c r="G97" s="37"/>
      <c r="H97" s="37"/>
      <c r="I97" s="37"/>
      <c r="J97" s="37"/>
      <c r="K97" s="37"/>
      <c r="L97" s="37"/>
      <c r="M97" s="38"/>
      <c r="N97" s="37"/>
      <c r="O97" s="37"/>
      <c r="P97" s="37"/>
      <c r="Q97" s="37"/>
      <c r="R97" s="39"/>
      <c r="S97" s="40"/>
      <c r="T97" s="41"/>
      <c r="U97" s="19" t="e">
        <v>#N/A</v>
      </c>
    </row>
    <row r="98" spans="1:21" ht="12.75" outlineLevel="1">
      <c r="A98" s="18" t="s">
        <v>180</v>
      </c>
      <c r="B98" s="18" t="s">
        <v>181</v>
      </c>
      <c r="C98" s="21">
        <v>0</v>
      </c>
      <c r="D98" s="21">
        <v>11288</v>
      </c>
      <c r="E98" s="21">
        <v>11288</v>
      </c>
      <c r="F98" s="20">
        <v>11288</v>
      </c>
      <c r="G98" s="21">
        <f>IF(ISNA(VLOOKUP(A98,Profile,10,FALSE)),0,(VLOOKUP(A98,Profile,10,FALSE)))</f>
        <v>0</v>
      </c>
      <c r="H98" s="21"/>
      <c r="I98" s="21"/>
      <c r="J98" s="21"/>
      <c r="K98" s="21">
        <f>IF(ISNA(VLOOKUP(A98,Detail,12,FALSE)*1000),0,((VLOOKUP(A98,Detail,12,FALSE)*1000)))</f>
        <v>0</v>
      </c>
      <c r="L98" s="21">
        <f>K98-G98</f>
        <v>0</v>
      </c>
      <c r="M98" s="42">
        <f>IF(F98=0,0,K98/F98)</f>
        <v>0</v>
      </c>
      <c r="N98" s="20">
        <f>IF(ISNA(VLOOKUP(A98,Detail,10,FALSE)*1000),0,((VLOOKUP(A98,Detail,10,FALSE)*1000)))</f>
        <v>11288</v>
      </c>
      <c r="O98" s="22">
        <f>+N98-E98</f>
        <v>0</v>
      </c>
      <c r="P98" s="21">
        <v>0</v>
      </c>
      <c r="Q98" s="22">
        <v>0</v>
      </c>
      <c r="R98" s="43" t="s">
        <v>182</v>
      </c>
      <c r="S98" s="48" t="s">
        <v>183</v>
      </c>
      <c r="T98" s="45" t="s">
        <v>184</v>
      </c>
      <c r="U98" s="19" t="s">
        <v>180</v>
      </c>
    </row>
    <row r="99" spans="1:21" ht="12.75" outlineLevel="1">
      <c r="A99" s="18" t="s">
        <v>185</v>
      </c>
      <c r="B99" s="47" t="s">
        <v>186</v>
      </c>
      <c r="C99" s="21">
        <v>0</v>
      </c>
      <c r="D99" s="21">
        <v>115669.88</v>
      </c>
      <c r="E99" s="21">
        <v>115669.88</v>
      </c>
      <c r="F99" s="20">
        <v>115669.88</v>
      </c>
      <c r="G99" s="21">
        <f>IF(ISNA(VLOOKUP(A99,Profile,10,FALSE)),0,(VLOOKUP(A99,Profile,10,FALSE)))</f>
        <v>0</v>
      </c>
      <c r="H99" s="21"/>
      <c r="I99" s="21"/>
      <c r="J99" s="21"/>
      <c r="K99" s="21">
        <f>IF(ISNA(VLOOKUP(A99,Detail,12,FALSE)*1000),0,((VLOOKUP(A99,Detail,12,FALSE)*1000)))</f>
        <v>0</v>
      </c>
      <c r="L99" s="21">
        <f>K99-G99</f>
        <v>0</v>
      </c>
      <c r="M99" s="42">
        <f>IF(F99=0,0,K99/F99)</f>
        <v>0</v>
      </c>
      <c r="N99" s="20">
        <f>IF(ISNA(VLOOKUP(A99,Detail,10,FALSE)*1000),0,((VLOOKUP(A99,Detail,10,FALSE)*1000)))</f>
        <v>115669.88</v>
      </c>
      <c r="O99" s="22">
        <f>+N99-E99</f>
        <v>0</v>
      </c>
      <c r="P99" s="21">
        <v>0</v>
      </c>
      <c r="Q99" s="22">
        <v>0</v>
      </c>
      <c r="R99" s="43" t="s">
        <v>182</v>
      </c>
      <c r="S99" s="48" t="s">
        <v>183</v>
      </c>
      <c r="T99" s="45" t="s">
        <v>187</v>
      </c>
      <c r="U99" s="19" t="s">
        <v>185</v>
      </c>
    </row>
    <row r="100" spans="1:21" ht="6" customHeight="1" outlineLevel="1">
      <c r="A100" s="18" t="s">
        <v>37</v>
      </c>
      <c r="B100" s="47"/>
      <c r="C100" s="21"/>
      <c r="D100" s="21"/>
      <c r="E100" s="21"/>
      <c r="F100" s="21"/>
      <c r="G100" s="21"/>
      <c r="H100" s="21"/>
      <c r="I100" s="21"/>
      <c r="J100" s="21"/>
      <c r="K100" s="21"/>
      <c r="L100" s="21"/>
      <c r="M100" s="46"/>
      <c r="N100" s="21"/>
      <c r="O100" s="21"/>
      <c r="P100" s="21"/>
      <c r="Q100" s="21"/>
      <c r="R100" s="43"/>
      <c r="S100" s="48"/>
      <c r="T100" s="45"/>
      <c r="U100" s="19" t="e">
        <v>#N/A</v>
      </c>
    </row>
    <row r="101" spans="1:21" s="35" customFormat="1" ht="15">
      <c r="A101" s="18" t="s">
        <v>188</v>
      </c>
      <c r="B101" s="29" t="s">
        <v>189</v>
      </c>
      <c r="C101" s="30">
        <f>SUM(C98:C100)</f>
        <v>0</v>
      </c>
      <c r="D101" s="30">
        <f aca="true" t="shared" si="40" ref="D101:L101">SUM(D98:D100)</f>
        <v>126957.88</v>
      </c>
      <c r="E101" s="30">
        <f t="shared" si="40"/>
        <v>126957.88</v>
      </c>
      <c r="F101" s="30">
        <f t="shared" si="40"/>
        <v>126957.88</v>
      </c>
      <c r="G101" s="30">
        <f t="shared" si="40"/>
        <v>0</v>
      </c>
      <c r="H101" s="30">
        <f t="shared" si="40"/>
        <v>0</v>
      </c>
      <c r="I101" s="30">
        <f t="shared" si="40"/>
        <v>0</v>
      </c>
      <c r="J101" s="30">
        <f t="shared" si="40"/>
        <v>0</v>
      </c>
      <c r="K101" s="30">
        <f t="shared" si="40"/>
        <v>0</v>
      </c>
      <c r="L101" s="30">
        <f t="shared" si="40"/>
        <v>0</v>
      </c>
      <c r="M101" s="31">
        <f>K101/F101</f>
        <v>0</v>
      </c>
      <c r="N101" s="30">
        <f>SUM(N98:N99)</f>
        <v>126957.88</v>
      </c>
      <c r="O101" s="30">
        <f>SUM(O98:O99)</f>
        <v>0</v>
      </c>
      <c r="P101" s="30">
        <f>SUM(P98:P99)</f>
        <v>0</v>
      </c>
      <c r="Q101" s="30">
        <f>SUM(Q98:Q99)</f>
        <v>0</v>
      </c>
      <c r="R101" s="32"/>
      <c r="S101" s="33"/>
      <c r="T101" s="34"/>
      <c r="U101" s="19" t="e">
        <v>#N/A</v>
      </c>
    </row>
    <row r="102" spans="1:21" s="36" customFormat="1" ht="6" customHeight="1">
      <c r="A102" s="18" t="s">
        <v>37</v>
      </c>
      <c r="C102" s="37"/>
      <c r="D102" s="37"/>
      <c r="E102" s="37"/>
      <c r="F102" s="37"/>
      <c r="G102" s="37"/>
      <c r="H102" s="37"/>
      <c r="I102" s="37"/>
      <c r="J102" s="37"/>
      <c r="K102" s="37"/>
      <c r="L102" s="37"/>
      <c r="M102" s="38"/>
      <c r="N102" s="37"/>
      <c r="O102" s="37"/>
      <c r="P102" s="37"/>
      <c r="Q102" s="37"/>
      <c r="R102" s="39"/>
      <c r="S102" s="40"/>
      <c r="T102" s="41"/>
      <c r="U102" s="19" t="e">
        <v>#N/A</v>
      </c>
    </row>
    <row r="103" spans="1:21" ht="12.75" outlineLevel="1">
      <c r="A103" s="18" t="s">
        <v>190</v>
      </c>
      <c r="B103" s="18" t="s">
        <v>191</v>
      </c>
      <c r="C103" s="21">
        <v>250000</v>
      </c>
      <c r="D103" s="21">
        <v>164797.12</v>
      </c>
      <c r="E103" s="21">
        <v>414797.12</v>
      </c>
      <c r="F103" s="21">
        <v>414797.12</v>
      </c>
      <c r="G103" s="21">
        <f>IF(ISNA(VLOOKUP(A103,Profile,10,FALSE)),0,(VLOOKUP(A103,Profile,10,FALSE)))</f>
        <v>180000</v>
      </c>
      <c r="H103" s="21">
        <v>0</v>
      </c>
      <c r="I103" s="21">
        <v>0</v>
      </c>
      <c r="J103" s="21"/>
      <c r="K103" s="21">
        <f>IF(ISNA(VLOOKUP(A103,Detail,12,FALSE)*1000),0,((VLOOKUP(A103,Detail,12,FALSE)*1000)))</f>
        <v>175769.82</v>
      </c>
      <c r="L103" s="21">
        <f>K103-G103</f>
        <v>-4230.179999999993</v>
      </c>
      <c r="M103" s="42">
        <f>IF(F103=0,0,K103/F103)</f>
        <v>0.4237488919884497</v>
      </c>
      <c r="N103" s="20">
        <f>IF(ISNA(VLOOKUP(A103,Detail,10,FALSE)*1000),0,((VLOOKUP(A103,Detail,10,FALSE)*1000)))</f>
        <v>414797.12</v>
      </c>
      <c r="O103" s="22">
        <f>+N103-E103</f>
        <v>0</v>
      </c>
      <c r="P103" s="21">
        <v>0</v>
      </c>
      <c r="Q103" s="22">
        <v>0</v>
      </c>
      <c r="R103" s="43"/>
      <c r="S103" s="48"/>
      <c r="T103" s="45"/>
      <c r="U103" s="19" t="s">
        <v>190</v>
      </c>
    </row>
    <row r="104" spans="1:21" ht="12.75" outlineLevel="1">
      <c r="A104" s="18" t="s">
        <v>192</v>
      </c>
      <c r="B104" s="18" t="s">
        <v>193</v>
      </c>
      <c r="C104" s="21">
        <v>0</v>
      </c>
      <c r="D104" s="21">
        <v>113537.96</v>
      </c>
      <c r="E104" s="21">
        <v>113537.96</v>
      </c>
      <c r="F104" s="21">
        <v>113537.96</v>
      </c>
      <c r="G104" s="21">
        <f>IF(ISNA(VLOOKUP(A104,Profile,10,FALSE)),0,(VLOOKUP(A104,Profile,10,FALSE)))</f>
        <v>0</v>
      </c>
      <c r="H104" s="21">
        <v>0</v>
      </c>
      <c r="I104" s="21">
        <v>0</v>
      </c>
      <c r="J104" s="21"/>
      <c r="K104" s="21">
        <f>IF(ISNA(VLOOKUP(A104,Detail,12,FALSE)*1000),0,((VLOOKUP(A104,Detail,12,FALSE)*1000)))</f>
        <v>0</v>
      </c>
      <c r="L104" s="21">
        <f>K104-G104</f>
        <v>0</v>
      </c>
      <c r="M104" s="42">
        <f>IF(F104=0,0,K104/F104)</f>
        <v>0</v>
      </c>
      <c r="N104" s="20">
        <f>IF(ISNA(VLOOKUP(A104,Detail,10,FALSE)*1000),0,((VLOOKUP(A104,Detail,10,FALSE)*1000)))</f>
        <v>113537.96</v>
      </c>
      <c r="O104" s="22">
        <f>+N104-E104</f>
        <v>0</v>
      </c>
      <c r="P104" s="21">
        <v>0</v>
      </c>
      <c r="Q104" s="22">
        <v>0</v>
      </c>
      <c r="R104" s="43"/>
      <c r="S104" s="48"/>
      <c r="T104" s="63"/>
      <c r="U104" s="19" t="s">
        <v>192</v>
      </c>
    </row>
    <row r="105" spans="1:21" ht="6" customHeight="1" outlineLevel="1">
      <c r="A105" s="18" t="s">
        <v>37</v>
      </c>
      <c r="B105" s="18"/>
      <c r="C105" s="21"/>
      <c r="D105" s="21"/>
      <c r="E105" s="21"/>
      <c r="F105" s="21"/>
      <c r="G105" s="21"/>
      <c r="H105" s="21"/>
      <c r="I105" s="21"/>
      <c r="J105" s="21"/>
      <c r="K105" s="21"/>
      <c r="L105" s="21"/>
      <c r="M105" s="21"/>
      <c r="N105" s="21"/>
      <c r="O105" s="21"/>
      <c r="P105" s="21"/>
      <c r="Q105" s="21"/>
      <c r="R105" s="43"/>
      <c r="S105" s="48"/>
      <c r="T105" s="63"/>
      <c r="U105" s="19" t="e">
        <v>#N/A</v>
      </c>
    </row>
    <row r="106" spans="1:21" ht="25.5" outlineLevel="1">
      <c r="A106" s="18" t="s">
        <v>194</v>
      </c>
      <c r="B106" s="51" t="s">
        <v>195</v>
      </c>
      <c r="C106" s="21">
        <v>6938071</v>
      </c>
      <c r="D106" s="21">
        <v>644182.98</v>
      </c>
      <c r="E106" s="21">
        <v>7582253.98</v>
      </c>
      <c r="F106" s="21">
        <v>7582253.98</v>
      </c>
      <c r="G106" s="21">
        <f>IF(ISNA(VLOOKUP(A106,Profile,10,FALSE)),0,(VLOOKUP(A106,Profile,10,FALSE)))</f>
        <v>0</v>
      </c>
      <c r="H106" s="21">
        <v>0</v>
      </c>
      <c r="I106" s="21">
        <v>0</v>
      </c>
      <c r="J106" s="21"/>
      <c r="K106" s="21">
        <f>IF(ISNA(VLOOKUP(A106,Detail,12,FALSE)*1000),0,((VLOOKUP(A106,Detail,12,FALSE)*1000)))</f>
        <v>0</v>
      </c>
      <c r="L106" s="21">
        <f>K106-G106</f>
        <v>0</v>
      </c>
      <c r="M106" s="42">
        <f>IF(F106=0,0,K106/F106)</f>
        <v>0</v>
      </c>
      <c r="N106" s="20">
        <v>82254</v>
      </c>
      <c r="O106" s="22">
        <f>+N106-E106</f>
        <v>-7499999.98</v>
      </c>
      <c r="P106" s="21">
        <v>-7500000</v>
      </c>
      <c r="Q106" s="22">
        <v>0</v>
      </c>
      <c r="R106" s="43"/>
      <c r="S106" s="48"/>
      <c r="T106" s="45" t="s">
        <v>196</v>
      </c>
      <c r="U106" s="19" t="s">
        <v>194</v>
      </c>
    </row>
    <row r="107" spans="1:21" ht="6" customHeight="1" outlineLevel="1">
      <c r="A107" s="18"/>
      <c r="B107" s="51"/>
      <c r="C107" s="21"/>
      <c r="D107" s="21"/>
      <c r="E107" s="21"/>
      <c r="F107" s="21"/>
      <c r="G107" s="21"/>
      <c r="H107" s="21"/>
      <c r="I107" s="21"/>
      <c r="J107" s="21"/>
      <c r="K107" s="21"/>
      <c r="L107" s="21"/>
      <c r="M107" s="46"/>
      <c r="N107" s="21"/>
      <c r="O107" s="21"/>
      <c r="P107" s="21"/>
      <c r="Q107" s="21"/>
      <c r="R107" s="43"/>
      <c r="S107" s="48"/>
      <c r="T107" s="45"/>
      <c r="U107" s="19" t="e">
        <v>#N/A</v>
      </c>
    </row>
    <row r="108" spans="1:21" ht="12.75" outlineLevel="1">
      <c r="A108" s="18" t="s">
        <v>197</v>
      </c>
      <c r="B108" s="18" t="s">
        <v>198</v>
      </c>
      <c r="C108" s="21">
        <v>0</v>
      </c>
      <c r="D108" s="21">
        <v>50000</v>
      </c>
      <c r="E108" s="21">
        <v>50000</v>
      </c>
      <c r="F108" s="21">
        <v>50000</v>
      </c>
      <c r="G108" s="21">
        <f>IF(ISNA(VLOOKUP(A108,Profile,10,FALSE)),0,(VLOOKUP(A108,Profile,10,FALSE)))</f>
        <v>0</v>
      </c>
      <c r="H108" s="21">
        <v>0</v>
      </c>
      <c r="I108" s="21">
        <v>0</v>
      </c>
      <c r="J108" s="21"/>
      <c r="K108" s="21">
        <f>IF(ISNA(VLOOKUP(A108,Detail,12,FALSE)*1000),0,((VLOOKUP(A108,Detail,12,FALSE)*1000)))</f>
        <v>0</v>
      </c>
      <c r="L108" s="21">
        <f>K108-G108</f>
        <v>0</v>
      </c>
      <c r="M108" s="42">
        <f>IF(F108=0,0,K108/F108)</f>
        <v>0</v>
      </c>
      <c r="N108" s="20">
        <f>IF(ISNA(VLOOKUP(A108,Detail,10,FALSE)*1000),0,((VLOOKUP(A108,Detail,10,FALSE)*1000)))</f>
        <v>50000</v>
      </c>
      <c r="O108" s="22">
        <f>+N108-E108</f>
        <v>0</v>
      </c>
      <c r="P108" s="21">
        <v>0</v>
      </c>
      <c r="Q108" s="22">
        <v>0</v>
      </c>
      <c r="R108" s="43"/>
      <c r="S108" s="48"/>
      <c r="T108" s="45"/>
      <c r="U108" s="19" t="s">
        <v>197</v>
      </c>
    </row>
    <row r="109" spans="1:21" ht="12.75" outlineLevel="1">
      <c r="A109" s="18" t="s">
        <v>199</v>
      </c>
      <c r="B109" s="18" t="s">
        <v>200</v>
      </c>
      <c r="C109" s="21">
        <v>0</v>
      </c>
      <c r="D109" s="21">
        <v>38000</v>
      </c>
      <c r="E109" s="21">
        <v>38000</v>
      </c>
      <c r="F109" s="21">
        <v>38000</v>
      </c>
      <c r="G109" s="21">
        <f>IF(ISNA(VLOOKUP(A109,Profile,10,FALSE)),0,(VLOOKUP(A109,Profile,10,FALSE)))</f>
        <v>0</v>
      </c>
      <c r="H109" s="21">
        <v>0</v>
      </c>
      <c r="I109" s="21">
        <v>0</v>
      </c>
      <c r="J109" s="21"/>
      <c r="K109" s="21">
        <f>IF(ISNA(VLOOKUP(A109,Detail,12,FALSE)*1000),0,((VLOOKUP(A109,Detail,12,FALSE)*1000)))</f>
        <v>0</v>
      </c>
      <c r="L109" s="21">
        <f>K109-G109</f>
        <v>0</v>
      </c>
      <c r="M109" s="42">
        <f>IF(F109=0,0,K109/F109)</f>
        <v>0</v>
      </c>
      <c r="N109" s="20">
        <f>IF(ISNA(VLOOKUP(A109,Detail,10,FALSE)*1000),0,((VLOOKUP(A109,Detail,10,FALSE)*1000)))</f>
        <v>38000</v>
      </c>
      <c r="O109" s="22">
        <f>+N109-E109</f>
        <v>0</v>
      </c>
      <c r="P109" s="21">
        <v>0</v>
      </c>
      <c r="Q109" s="22">
        <v>0</v>
      </c>
      <c r="R109" s="43"/>
      <c r="S109" s="48"/>
      <c r="T109" s="45"/>
      <c r="U109" s="19" t="s">
        <v>199</v>
      </c>
    </row>
    <row r="110" spans="3:21" s="18" customFormat="1" ht="6" customHeight="1" outlineLevel="1">
      <c r="C110" s="21"/>
      <c r="D110" s="21"/>
      <c r="E110" s="21"/>
      <c r="F110" s="21"/>
      <c r="G110" s="21"/>
      <c r="H110" s="21"/>
      <c r="I110" s="21"/>
      <c r="J110" s="21"/>
      <c r="K110" s="21"/>
      <c r="L110" s="21"/>
      <c r="M110" s="46"/>
      <c r="N110" s="21"/>
      <c r="O110" s="21"/>
      <c r="P110" s="21"/>
      <c r="Q110" s="21"/>
      <c r="R110" s="43"/>
      <c r="S110" s="48"/>
      <c r="T110" s="45"/>
      <c r="U110" s="19" t="e">
        <v>#N/A</v>
      </c>
    </row>
    <row r="111" spans="1:21" s="64" customFormat="1" ht="25.5" outlineLevel="1">
      <c r="A111" s="18" t="s">
        <v>201</v>
      </c>
      <c r="B111" s="51" t="s">
        <v>202</v>
      </c>
      <c r="C111" s="54">
        <v>700000</v>
      </c>
      <c r="D111" s="54">
        <v>0</v>
      </c>
      <c r="E111" s="21">
        <v>700000</v>
      </c>
      <c r="F111" s="21">
        <v>700000</v>
      </c>
      <c r="G111" s="21">
        <f aca="true" t="shared" si="41" ref="G111:G119">IF(ISNA(VLOOKUP(A111,Profile,10,FALSE)),0,(VLOOKUP(A111,Profile,10,FALSE)))</f>
        <v>0</v>
      </c>
      <c r="H111" s="21">
        <v>0</v>
      </c>
      <c r="I111" s="21">
        <v>0</v>
      </c>
      <c r="J111" s="54">
        <v>0</v>
      </c>
      <c r="K111" s="21">
        <f aca="true" t="shared" si="42" ref="K111:K119">IF(ISNA(VLOOKUP(A111,Detail,12,FALSE)*1000),0,((VLOOKUP(A111,Detail,12,FALSE)*1000)))</f>
        <v>0</v>
      </c>
      <c r="L111" s="21">
        <f aca="true" t="shared" si="43" ref="L111:L119">K111-G111</f>
        <v>0</v>
      </c>
      <c r="M111" s="42">
        <f aca="true" t="shared" si="44" ref="M111:M119">IF(F111=0,0,K111/F111)</f>
        <v>0</v>
      </c>
      <c r="N111" s="20">
        <f aca="true" t="shared" si="45" ref="N111:N119">IF(ISNA(VLOOKUP(A111,Detail,10,FALSE)*1000),0,((VLOOKUP(A111,Detail,10,FALSE)*1000)))</f>
        <v>700000</v>
      </c>
      <c r="O111" s="22">
        <f aca="true" t="shared" si="46" ref="O111:O119">+N111-E111</f>
        <v>0</v>
      </c>
      <c r="P111" s="21">
        <v>0</v>
      </c>
      <c r="Q111" s="22">
        <v>0</v>
      </c>
      <c r="R111" s="43"/>
      <c r="S111" s="48"/>
      <c r="T111" s="61" t="s">
        <v>203</v>
      </c>
      <c r="U111" s="19" t="s">
        <v>201</v>
      </c>
    </row>
    <row r="112" spans="1:21" s="64" customFormat="1" ht="12.75" outlineLevel="1">
      <c r="A112" s="18" t="s">
        <v>204</v>
      </c>
      <c r="B112" s="18" t="s">
        <v>205</v>
      </c>
      <c r="C112" s="54">
        <v>0</v>
      </c>
      <c r="D112" s="54">
        <v>0</v>
      </c>
      <c r="E112" s="21">
        <v>0</v>
      </c>
      <c r="F112" s="21">
        <v>0</v>
      </c>
      <c r="G112" s="21">
        <f t="shared" si="41"/>
        <v>0</v>
      </c>
      <c r="H112" s="21">
        <v>0</v>
      </c>
      <c r="I112" s="21">
        <v>0</v>
      </c>
      <c r="J112" s="54">
        <v>0</v>
      </c>
      <c r="K112" s="21">
        <f t="shared" si="42"/>
        <v>0</v>
      </c>
      <c r="L112" s="21">
        <f t="shared" si="43"/>
        <v>0</v>
      </c>
      <c r="M112" s="42">
        <f t="shared" si="44"/>
        <v>0</v>
      </c>
      <c r="N112" s="20">
        <f t="shared" si="45"/>
        <v>0</v>
      </c>
      <c r="O112" s="22">
        <f t="shared" si="46"/>
        <v>0</v>
      </c>
      <c r="P112" s="21">
        <v>0</v>
      </c>
      <c r="Q112" s="22">
        <v>0</v>
      </c>
      <c r="R112" s="43"/>
      <c r="S112" s="48"/>
      <c r="T112" s="61"/>
      <c r="U112" s="19" t="e">
        <v>#N/A</v>
      </c>
    </row>
    <row r="113" spans="1:21" s="64" customFormat="1" ht="12.75" outlineLevel="1">
      <c r="A113" s="18" t="s">
        <v>206</v>
      </c>
      <c r="B113" s="51" t="s">
        <v>207</v>
      </c>
      <c r="C113" s="54">
        <v>62000</v>
      </c>
      <c r="D113" s="54">
        <v>0</v>
      </c>
      <c r="E113" s="21">
        <v>62000</v>
      </c>
      <c r="F113" s="21">
        <v>62000</v>
      </c>
      <c r="G113" s="21">
        <f t="shared" si="41"/>
        <v>0</v>
      </c>
      <c r="H113" s="21">
        <v>62000</v>
      </c>
      <c r="I113" s="21">
        <v>0</v>
      </c>
      <c r="J113" s="54">
        <v>0</v>
      </c>
      <c r="K113" s="21">
        <f t="shared" si="42"/>
        <v>0</v>
      </c>
      <c r="L113" s="21">
        <f t="shared" si="43"/>
        <v>0</v>
      </c>
      <c r="M113" s="42">
        <f t="shared" si="44"/>
        <v>0</v>
      </c>
      <c r="N113" s="20">
        <f t="shared" si="45"/>
        <v>62000</v>
      </c>
      <c r="O113" s="22">
        <f t="shared" si="46"/>
        <v>0</v>
      </c>
      <c r="P113" s="21">
        <v>0</v>
      </c>
      <c r="Q113" s="22">
        <v>0</v>
      </c>
      <c r="R113" s="43"/>
      <c r="S113" s="48"/>
      <c r="T113" s="61"/>
      <c r="U113" s="19" t="s">
        <v>206</v>
      </c>
    </row>
    <row r="114" spans="1:21" s="64" customFormat="1" ht="51" outlineLevel="1">
      <c r="A114" s="18" t="s">
        <v>208</v>
      </c>
      <c r="B114" s="51" t="s">
        <v>209</v>
      </c>
      <c r="C114" s="54">
        <v>450000</v>
      </c>
      <c r="D114" s="54">
        <v>0</v>
      </c>
      <c r="E114" s="21">
        <v>450000</v>
      </c>
      <c r="F114" s="21">
        <v>450000</v>
      </c>
      <c r="G114" s="21">
        <f t="shared" si="41"/>
        <v>0</v>
      </c>
      <c r="H114" s="21">
        <v>470000</v>
      </c>
      <c r="I114" s="21">
        <v>200000</v>
      </c>
      <c r="J114" s="54">
        <v>0</v>
      </c>
      <c r="K114" s="21">
        <f t="shared" si="42"/>
        <v>0</v>
      </c>
      <c r="L114" s="21">
        <f t="shared" si="43"/>
        <v>0</v>
      </c>
      <c r="M114" s="42">
        <f t="shared" si="44"/>
        <v>0</v>
      </c>
      <c r="N114" s="20">
        <f t="shared" si="45"/>
        <v>450000</v>
      </c>
      <c r="O114" s="22">
        <f t="shared" si="46"/>
        <v>0</v>
      </c>
      <c r="P114" s="21">
        <v>0</v>
      </c>
      <c r="Q114" s="22">
        <v>0</v>
      </c>
      <c r="R114" s="43"/>
      <c r="S114" s="48"/>
      <c r="T114" s="61" t="s">
        <v>210</v>
      </c>
      <c r="U114" s="19" t="s">
        <v>208</v>
      </c>
    </row>
    <row r="115" spans="1:21" s="64" customFormat="1" ht="12.75" outlineLevel="1">
      <c r="A115" s="18" t="s">
        <v>211</v>
      </c>
      <c r="B115" s="51" t="s">
        <v>212</v>
      </c>
      <c r="C115" s="54">
        <v>8000</v>
      </c>
      <c r="D115" s="54">
        <v>0</v>
      </c>
      <c r="E115" s="21">
        <v>8000</v>
      </c>
      <c r="F115" s="21">
        <v>8000</v>
      </c>
      <c r="G115" s="21">
        <f t="shared" si="41"/>
        <v>0</v>
      </c>
      <c r="H115" s="21">
        <v>0</v>
      </c>
      <c r="I115" s="21">
        <v>0</v>
      </c>
      <c r="J115" s="54">
        <v>0</v>
      </c>
      <c r="K115" s="21">
        <f t="shared" si="42"/>
        <v>0</v>
      </c>
      <c r="L115" s="21">
        <f t="shared" si="43"/>
        <v>0</v>
      </c>
      <c r="M115" s="42">
        <f t="shared" si="44"/>
        <v>0</v>
      </c>
      <c r="N115" s="20">
        <f t="shared" si="45"/>
        <v>8000</v>
      </c>
      <c r="O115" s="22">
        <f t="shared" si="46"/>
        <v>0</v>
      </c>
      <c r="P115" s="21">
        <v>0</v>
      </c>
      <c r="Q115" s="22">
        <v>0</v>
      </c>
      <c r="R115" s="65"/>
      <c r="S115" s="48"/>
      <c r="T115" s="61"/>
      <c r="U115" s="19" t="e">
        <v>#N/A</v>
      </c>
    </row>
    <row r="116" spans="1:21" ht="12.75" outlineLevel="1">
      <c r="A116" s="18" t="s">
        <v>213</v>
      </c>
      <c r="B116" s="51" t="s">
        <v>214</v>
      </c>
      <c r="C116" s="21">
        <v>50000</v>
      </c>
      <c r="D116" s="54">
        <v>0</v>
      </c>
      <c r="E116" s="21">
        <v>50000</v>
      </c>
      <c r="F116" s="21">
        <v>50000</v>
      </c>
      <c r="G116" s="21">
        <f t="shared" si="41"/>
        <v>0</v>
      </c>
      <c r="H116" s="21">
        <v>60000</v>
      </c>
      <c r="I116" s="21">
        <v>54000</v>
      </c>
      <c r="J116" s="21">
        <v>60000</v>
      </c>
      <c r="K116" s="21">
        <f t="shared" si="42"/>
        <v>0</v>
      </c>
      <c r="L116" s="21">
        <f t="shared" si="43"/>
        <v>0</v>
      </c>
      <c r="M116" s="42">
        <f t="shared" si="44"/>
        <v>0</v>
      </c>
      <c r="N116" s="20">
        <f t="shared" si="45"/>
        <v>50000</v>
      </c>
      <c r="O116" s="22">
        <f t="shared" si="46"/>
        <v>0</v>
      </c>
      <c r="P116" s="21">
        <v>0</v>
      </c>
      <c r="Q116" s="22">
        <v>0</v>
      </c>
      <c r="R116" s="43"/>
      <c r="S116" s="48"/>
      <c r="T116" s="45"/>
      <c r="U116" s="19" t="s">
        <v>213</v>
      </c>
    </row>
    <row r="117" spans="1:21" ht="12.75" outlineLevel="1">
      <c r="A117" s="18" t="s">
        <v>215</v>
      </c>
      <c r="B117" s="51" t="s">
        <v>216</v>
      </c>
      <c r="C117" s="21">
        <v>76000</v>
      </c>
      <c r="D117" s="54">
        <v>0</v>
      </c>
      <c r="E117" s="21">
        <v>76000</v>
      </c>
      <c r="F117" s="21">
        <v>76000</v>
      </c>
      <c r="G117" s="21">
        <f t="shared" si="41"/>
        <v>0</v>
      </c>
      <c r="H117" s="21">
        <v>48000</v>
      </c>
      <c r="I117" s="21">
        <v>48000</v>
      </c>
      <c r="J117" s="21">
        <v>48000</v>
      </c>
      <c r="K117" s="21">
        <f t="shared" si="42"/>
        <v>0</v>
      </c>
      <c r="L117" s="21">
        <f t="shared" si="43"/>
        <v>0</v>
      </c>
      <c r="M117" s="42">
        <f t="shared" si="44"/>
        <v>0</v>
      </c>
      <c r="N117" s="20">
        <f t="shared" si="45"/>
        <v>76000</v>
      </c>
      <c r="O117" s="22">
        <f t="shared" si="46"/>
        <v>0</v>
      </c>
      <c r="P117" s="21">
        <v>0</v>
      </c>
      <c r="Q117" s="22">
        <v>0</v>
      </c>
      <c r="R117" s="43"/>
      <c r="S117" s="48"/>
      <c r="T117" s="45"/>
      <c r="U117" s="19" t="s">
        <v>215</v>
      </c>
    </row>
    <row r="118" spans="1:21" ht="12.75" outlineLevel="1">
      <c r="A118" s="18" t="s">
        <v>217</v>
      </c>
      <c r="B118" s="51" t="s">
        <v>218</v>
      </c>
      <c r="C118" s="21">
        <v>38000</v>
      </c>
      <c r="D118" s="54">
        <v>0</v>
      </c>
      <c r="E118" s="21">
        <v>38000</v>
      </c>
      <c r="F118" s="21">
        <v>38000</v>
      </c>
      <c r="G118" s="21">
        <f t="shared" si="41"/>
        <v>0</v>
      </c>
      <c r="H118" s="21">
        <v>13000</v>
      </c>
      <c r="I118" s="21">
        <v>12000</v>
      </c>
      <c r="J118" s="21">
        <v>12000</v>
      </c>
      <c r="K118" s="21">
        <f t="shared" si="42"/>
        <v>0</v>
      </c>
      <c r="L118" s="21">
        <f t="shared" si="43"/>
        <v>0</v>
      </c>
      <c r="M118" s="42">
        <f t="shared" si="44"/>
        <v>0</v>
      </c>
      <c r="N118" s="20">
        <f t="shared" si="45"/>
        <v>38000</v>
      </c>
      <c r="O118" s="22">
        <f t="shared" si="46"/>
        <v>0</v>
      </c>
      <c r="P118" s="21">
        <v>0</v>
      </c>
      <c r="Q118" s="22">
        <v>0</v>
      </c>
      <c r="R118" s="43"/>
      <c r="S118" s="48"/>
      <c r="T118" s="45"/>
      <c r="U118" s="19" t="s">
        <v>217</v>
      </c>
    </row>
    <row r="119" spans="1:21" ht="12.75" outlineLevel="1">
      <c r="A119" s="18" t="s">
        <v>219</v>
      </c>
      <c r="B119" s="51" t="s">
        <v>220</v>
      </c>
      <c r="C119" s="21">
        <v>100000</v>
      </c>
      <c r="D119" s="54">
        <v>0</v>
      </c>
      <c r="E119" s="21">
        <v>100000</v>
      </c>
      <c r="F119" s="21">
        <v>100000</v>
      </c>
      <c r="G119" s="21">
        <f t="shared" si="41"/>
        <v>0</v>
      </c>
      <c r="H119" s="21">
        <v>100000</v>
      </c>
      <c r="I119" s="21">
        <v>50000</v>
      </c>
      <c r="J119" s="21">
        <v>50000</v>
      </c>
      <c r="K119" s="21">
        <f t="shared" si="42"/>
        <v>0</v>
      </c>
      <c r="L119" s="21">
        <f t="shared" si="43"/>
        <v>0</v>
      </c>
      <c r="M119" s="42">
        <f t="shared" si="44"/>
        <v>0</v>
      </c>
      <c r="N119" s="20">
        <f t="shared" si="45"/>
        <v>100000</v>
      </c>
      <c r="O119" s="22">
        <f t="shared" si="46"/>
        <v>0</v>
      </c>
      <c r="P119" s="21">
        <v>0</v>
      </c>
      <c r="Q119" s="22">
        <v>0</v>
      </c>
      <c r="R119" s="43"/>
      <c r="S119" s="48"/>
      <c r="T119" s="45" t="s">
        <v>221</v>
      </c>
      <c r="U119" s="19" t="e">
        <v>#N/A</v>
      </c>
    </row>
    <row r="120" spans="1:21" ht="6" customHeight="1" outlineLevel="1">
      <c r="A120" s="18" t="s">
        <v>37</v>
      </c>
      <c r="B120" s="18"/>
      <c r="C120" s="21"/>
      <c r="D120" s="21"/>
      <c r="E120" s="21"/>
      <c r="F120" s="21"/>
      <c r="G120" s="21"/>
      <c r="H120" s="21"/>
      <c r="I120" s="21"/>
      <c r="J120" s="21"/>
      <c r="K120" s="21"/>
      <c r="L120" s="21"/>
      <c r="M120" s="46"/>
      <c r="N120" s="21"/>
      <c r="O120" s="21"/>
      <c r="P120" s="21"/>
      <c r="Q120" s="21"/>
      <c r="R120" s="43"/>
      <c r="S120" s="48"/>
      <c r="T120" s="45"/>
      <c r="U120" s="19" t="e">
        <v>#N/A</v>
      </c>
    </row>
    <row r="121" spans="1:21" s="35" customFormat="1" ht="15">
      <c r="A121" s="18" t="s">
        <v>38</v>
      </c>
      <c r="B121" s="29" t="s">
        <v>222</v>
      </c>
      <c r="C121" s="30">
        <f aca="true" t="shared" si="47" ref="C121:L121">SUM(C103:C120)</f>
        <v>8672071</v>
      </c>
      <c r="D121" s="30">
        <f t="shared" si="47"/>
        <v>1010518.06</v>
      </c>
      <c r="E121" s="30">
        <f t="shared" si="47"/>
        <v>9682589.06</v>
      </c>
      <c r="F121" s="30">
        <f t="shared" si="47"/>
        <v>9682589.06</v>
      </c>
      <c r="G121" s="30">
        <f t="shared" si="47"/>
        <v>180000</v>
      </c>
      <c r="H121" s="30">
        <f t="shared" si="47"/>
        <v>753000</v>
      </c>
      <c r="I121" s="30">
        <f t="shared" si="47"/>
        <v>364000</v>
      </c>
      <c r="J121" s="30">
        <f t="shared" si="47"/>
        <v>170000</v>
      </c>
      <c r="K121" s="30">
        <f t="shared" si="47"/>
        <v>175769.82</v>
      </c>
      <c r="L121" s="30">
        <f t="shared" si="47"/>
        <v>-4230.179999999993</v>
      </c>
      <c r="M121" s="31">
        <f>K121/F121</f>
        <v>0.01815318391711235</v>
      </c>
      <c r="N121" s="30">
        <f>SUM(N103:N119)</f>
        <v>2182589.08</v>
      </c>
      <c r="O121" s="30">
        <f>SUM(O103:O119)</f>
        <v>-7499999.98</v>
      </c>
      <c r="P121" s="30">
        <f>SUM(P103:P119)</f>
        <v>-7500000</v>
      </c>
      <c r="Q121" s="30">
        <f>SUM(Q103:Q119)</f>
        <v>0</v>
      </c>
      <c r="R121" s="32"/>
      <c r="S121" s="33"/>
      <c r="T121" s="34"/>
      <c r="U121" s="19" t="e">
        <v>#N/A</v>
      </c>
    </row>
    <row r="122" spans="1:21" s="36" customFormat="1" ht="6" customHeight="1">
      <c r="A122" s="18" t="s">
        <v>37</v>
      </c>
      <c r="C122" s="37"/>
      <c r="D122" s="37"/>
      <c r="E122" s="37"/>
      <c r="F122" s="37"/>
      <c r="G122" s="37"/>
      <c r="H122" s="37"/>
      <c r="I122" s="37"/>
      <c r="J122" s="37"/>
      <c r="K122" s="37"/>
      <c r="L122" s="37"/>
      <c r="M122" s="37"/>
      <c r="N122" s="37"/>
      <c r="O122" s="37"/>
      <c r="P122" s="37"/>
      <c r="Q122" s="37"/>
      <c r="R122" s="39"/>
      <c r="S122" s="40"/>
      <c r="T122" s="41"/>
      <c r="U122" s="19" t="e">
        <v>#N/A</v>
      </c>
    </row>
    <row r="123" spans="1:21" ht="12.75" outlineLevel="1">
      <c r="A123" s="18" t="s">
        <v>223</v>
      </c>
      <c r="B123" s="18" t="s">
        <v>224</v>
      </c>
      <c r="C123" s="21">
        <v>84000</v>
      </c>
      <c r="D123" s="21">
        <v>0</v>
      </c>
      <c r="E123" s="21">
        <v>84000</v>
      </c>
      <c r="F123" s="21">
        <v>84000</v>
      </c>
      <c r="G123" s="21">
        <f>IF(ISNA(VLOOKUP(A123,Profile,10,FALSE)),0,(VLOOKUP(A123,Profile,10,FALSE)))</f>
        <v>0</v>
      </c>
      <c r="H123" s="21">
        <v>0</v>
      </c>
      <c r="I123" s="21">
        <v>0</v>
      </c>
      <c r="J123" s="21"/>
      <c r="K123" s="21">
        <f>IF(ISNA(VLOOKUP(A123,Detail,12,FALSE)*1000),0,((VLOOKUP(A123,Detail,12,FALSE)*1000)))</f>
        <v>0</v>
      </c>
      <c r="L123" s="21">
        <f>K123-G123</f>
        <v>0</v>
      </c>
      <c r="M123" s="42">
        <f>IF(F123=0,0,K123/F123)</f>
        <v>0</v>
      </c>
      <c r="N123" s="20">
        <f>IF(ISNA(VLOOKUP(A123,Detail,10,FALSE)*1000),0,((VLOOKUP(A123,Detail,10,FALSE)*1000)))</f>
        <v>84000</v>
      </c>
      <c r="O123" s="22">
        <f>+N123-E123</f>
        <v>0</v>
      </c>
      <c r="P123" s="21">
        <v>0</v>
      </c>
      <c r="Q123" s="22">
        <v>0</v>
      </c>
      <c r="R123" s="43" t="s">
        <v>225</v>
      </c>
      <c r="S123" s="48" t="s">
        <v>226</v>
      </c>
      <c r="T123" s="50"/>
      <c r="U123" s="19" t="s">
        <v>223</v>
      </c>
    </row>
    <row r="124" spans="1:21" ht="12.75" outlineLevel="1">
      <c r="A124" s="18" t="s">
        <v>227</v>
      </c>
      <c r="B124" s="18" t="s">
        <v>228</v>
      </c>
      <c r="C124" s="21">
        <v>0</v>
      </c>
      <c r="D124" s="21">
        <v>191643.91</v>
      </c>
      <c r="E124" s="21">
        <v>191643.91</v>
      </c>
      <c r="F124" s="21">
        <v>191643.91</v>
      </c>
      <c r="G124" s="21">
        <f>IF(ISNA(VLOOKUP(A124,Profile,10,FALSE)),0,(VLOOKUP(A124,Profile,10,FALSE)))</f>
        <v>0</v>
      </c>
      <c r="H124" s="21">
        <v>0</v>
      </c>
      <c r="I124" s="21">
        <v>0</v>
      </c>
      <c r="J124" s="21"/>
      <c r="K124" s="21">
        <f>IF(ISNA(VLOOKUP(A124,Detail,12,FALSE)*1000),0,((VLOOKUP(A124,Detail,12,FALSE)*1000)))</f>
        <v>0</v>
      </c>
      <c r="L124" s="21">
        <f>K124-G124</f>
        <v>0</v>
      </c>
      <c r="M124" s="42">
        <f>IF(F124=0,0,K124/F124)</f>
        <v>0</v>
      </c>
      <c r="N124" s="20">
        <f>IF(ISNA(VLOOKUP(A124,Detail,10,FALSE)*1000),0,((VLOOKUP(A124,Detail,10,FALSE)*1000)))</f>
        <v>191643.91</v>
      </c>
      <c r="O124" s="22">
        <f>+N124-E124</f>
        <v>0</v>
      </c>
      <c r="P124" s="21">
        <v>0</v>
      </c>
      <c r="Q124" s="22">
        <v>0</v>
      </c>
      <c r="R124" s="43"/>
      <c r="S124" s="48" t="s">
        <v>229</v>
      </c>
      <c r="T124" s="45"/>
      <c r="U124" s="19" t="s">
        <v>227</v>
      </c>
    </row>
    <row r="125" spans="1:21" ht="12.75" outlineLevel="1">
      <c r="A125" s="18" t="s">
        <v>230</v>
      </c>
      <c r="B125" s="18" t="s">
        <v>231</v>
      </c>
      <c r="C125" s="21">
        <v>0</v>
      </c>
      <c r="D125" s="21">
        <v>50000</v>
      </c>
      <c r="E125" s="21">
        <v>50000</v>
      </c>
      <c r="F125" s="21">
        <v>50000</v>
      </c>
      <c r="G125" s="21">
        <f>IF(ISNA(VLOOKUP(A125,Profile,10,FALSE)),0,(VLOOKUP(A125,Profile,10,FALSE)))</f>
        <v>30000</v>
      </c>
      <c r="H125" s="21">
        <v>0</v>
      </c>
      <c r="I125" s="21">
        <v>0</v>
      </c>
      <c r="J125" s="21"/>
      <c r="K125" s="21">
        <f>IF(ISNA(VLOOKUP(A125,Detail,12,FALSE)*1000),0,((VLOOKUP(A125,Detail,12,FALSE)*1000)))</f>
        <v>32036.72</v>
      </c>
      <c r="L125" s="21">
        <f>K125-G125</f>
        <v>2036.7200000000012</v>
      </c>
      <c r="M125" s="42">
        <f>IF(F125=0,0,K125/F125)</f>
        <v>0.6407344</v>
      </c>
      <c r="N125" s="20">
        <f>IF(ISNA(VLOOKUP(A125,Detail,10,FALSE)*1000),0,((VLOOKUP(A125,Detail,10,FALSE)*1000)))</f>
        <v>50000</v>
      </c>
      <c r="O125" s="22">
        <f>+N125-E125</f>
        <v>0</v>
      </c>
      <c r="P125" s="21">
        <v>0</v>
      </c>
      <c r="Q125" s="22">
        <v>0</v>
      </c>
      <c r="R125" s="43" t="s">
        <v>225</v>
      </c>
      <c r="S125" s="48" t="s">
        <v>226</v>
      </c>
      <c r="T125" s="45"/>
      <c r="U125" s="19" t="s">
        <v>230</v>
      </c>
    </row>
    <row r="126" spans="1:21" ht="6" customHeight="1" outlineLevel="1">
      <c r="A126" s="18"/>
      <c r="B126" s="18"/>
      <c r="C126" s="21"/>
      <c r="D126" s="21"/>
      <c r="E126" s="21"/>
      <c r="F126" s="21"/>
      <c r="G126" s="21"/>
      <c r="H126" s="21"/>
      <c r="I126" s="21"/>
      <c r="J126" s="21"/>
      <c r="K126" s="21"/>
      <c r="L126" s="21"/>
      <c r="M126" s="46"/>
      <c r="N126" s="21"/>
      <c r="O126" s="21"/>
      <c r="P126" s="21"/>
      <c r="Q126" s="21"/>
      <c r="R126" s="43"/>
      <c r="S126" s="48"/>
      <c r="T126" s="45"/>
      <c r="U126" s="19" t="e">
        <v>#N/A</v>
      </c>
    </row>
    <row r="127" spans="1:22" ht="51" outlineLevel="1">
      <c r="A127" s="18" t="s">
        <v>232</v>
      </c>
      <c r="B127" s="18" t="s">
        <v>233</v>
      </c>
      <c r="C127" s="21">
        <v>1280000</v>
      </c>
      <c r="D127" s="21">
        <v>45015.25</v>
      </c>
      <c r="E127" s="21">
        <f>1325015.25+175485</f>
        <v>1500500.25</v>
      </c>
      <c r="F127" s="21">
        <v>1325015.25</v>
      </c>
      <c r="G127" s="21">
        <f>IF(ISNA(VLOOKUP(A127,Profile,10,FALSE)),0,(VLOOKUP(A127,Profile,10,FALSE)))</f>
        <v>276044.7916666667</v>
      </c>
      <c r="H127" s="21">
        <v>2301000</v>
      </c>
      <c r="I127" s="21">
        <v>1991000</v>
      </c>
      <c r="J127" s="21">
        <v>1799000</v>
      </c>
      <c r="K127" s="21">
        <f>IF(ISNA(VLOOKUP(A127,Detail,12,FALSE)*1000),0,((VLOOKUP(A127,Detail,12,FALSE)*1000)))</f>
        <v>252248.05</v>
      </c>
      <c r="L127" s="21">
        <f>K127-G127</f>
        <v>-23796.741666666698</v>
      </c>
      <c r="M127" s="42">
        <f>IF(F127=0,0,K127/F127)</f>
        <v>0.19037369569897403</v>
      </c>
      <c r="N127" s="20">
        <f>IF(ISNA(VLOOKUP(A127,Detail,10,FALSE)*1000),0,((VLOOKUP(A127,Detail,10,FALSE)*1000)))</f>
        <v>1500500.25</v>
      </c>
      <c r="O127" s="22">
        <f>+N127-E127</f>
        <v>0</v>
      </c>
      <c r="P127" s="21"/>
      <c r="Q127" s="22"/>
      <c r="R127" s="43" t="s">
        <v>225</v>
      </c>
      <c r="S127" s="48" t="s">
        <v>234</v>
      </c>
      <c r="T127" s="45" t="s">
        <v>235</v>
      </c>
      <c r="U127" s="19" t="s">
        <v>232</v>
      </c>
      <c r="V127" s="66">
        <v>130984.97</v>
      </c>
    </row>
    <row r="128" spans="1:21" ht="6" customHeight="1" outlineLevel="1">
      <c r="A128" s="18"/>
      <c r="B128" s="18"/>
      <c r="C128" s="21"/>
      <c r="D128" s="21"/>
      <c r="E128" s="21"/>
      <c r="F128" s="21"/>
      <c r="G128" s="21"/>
      <c r="H128" s="21"/>
      <c r="I128" s="21"/>
      <c r="J128" s="21"/>
      <c r="K128" s="21"/>
      <c r="L128" s="21"/>
      <c r="M128" s="46"/>
      <c r="N128" s="21"/>
      <c r="O128" s="21"/>
      <c r="P128" s="21"/>
      <c r="Q128" s="21"/>
      <c r="R128" s="43"/>
      <c r="S128" s="48"/>
      <c r="T128" s="45"/>
      <c r="U128" s="19" t="e">
        <v>#N/A</v>
      </c>
    </row>
    <row r="129" spans="1:21" ht="12.75" outlineLevel="1">
      <c r="A129" s="18" t="s">
        <v>236</v>
      </c>
      <c r="B129" s="18" t="s">
        <v>237</v>
      </c>
      <c r="C129" s="21">
        <v>0</v>
      </c>
      <c r="D129" s="21">
        <v>7906.829999999987</v>
      </c>
      <c r="E129" s="21">
        <v>7906.829999999987</v>
      </c>
      <c r="F129" s="21">
        <v>7906.829999999987</v>
      </c>
      <c r="G129" s="21">
        <f aca="true" t="shared" si="48" ref="G129:G135">IF(ISNA(VLOOKUP(A129,Profile,10,FALSE)),0,(VLOOKUP(A129,Profile,10,FALSE)))</f>
        <v>0</v>
      </c>
      <c r="H129" s="21">
        <v>0</v>
      </c>
      <c r="I129" s="21">
        <v>0</v>
      </c>
      <c r="J129" s="21"/>
      <c r="K129" s="21">
        <f aca="true" t="shared" si="49" ref="K129:K135">IF(ISNA(VLOOKUP(A129,Detail,12,FALSE)*1000),0,((VLOOKUP(A129,Detail,12,FALSE)*1000)))</f>
        <v>0</v>
      </c>
      <c r="L129" s="21">
        <f aca="true" t="shared" si="50" ref="L129:L135">K129-G129</f>
        <v>0</v>
      </c>
      <c r="M129" s="42">
        <f aca="true" t="shared" si="51" ref="M129:M135">IF(F129=0,0,K129/F129)</f>
        <v>0</v>
      </c>
      <c r="N129" s="20">
        <f aca="true" t="shared" si="52" ref="N129:N135">IF(ISNA(VLOOKUP(A129,Detail,10,FALSE)*1000),0,((VLOOKUP(A129,Detail,10,FALSE)*1000)))</f>
        <v>7906.829999999987</v>
      </c>
      <c r="O129" s="22">
        <f aca="true" t="shared" si="53" ref="O129:O135">+N129-E129</f>
        <v>0</v>
      </c>
      <c r="P129" s="21">
        <v>0</v>
      </c>
      <c r="Q129" s="22">
        <v>0</v>
      </c>
      <c r="R129" s="43" t="s">
        <v>225</v>
      </c>
      <c r="S129" s="48" t="s">
        <v>238</v>
      </c>
      <c r="T129" s="45"/>
      <c r="U129" s="19" t="s">
        <v>236</v>
      </c>
    </row>
    <row r="130" spans="1:21" ht="12.75" outlineLevel="1">
      <c r="A130" s="18" t="s">
        <v>239</v>
      </c>
      <c r="B130" s="18" t="s">
        <v>240</v>
      </c>
      <c r="C130" s="21">
        <v>0</v>
      </c>
      <c r="D130" s="21">
        <v>30000</v>
      </c>
      <c r="E130" s="21">
        <v>30000</v>
      </c>
      <c r="F130" s="21">
        <v>30000</v>
      </c>
      <c r="G130" s="21">
        <f t="shared" si="48"/>
        <v>0</v>
      </c>
      <c r="H130" s="21">
        <v>0</v>
      </c>
      <c r="I130" s="21">
        <v>0</v>
      </c>
      <c r="J130" s="21"/>
      <c r="K130" s="21">
        <f t="shared" si="49"/>
        <v>0</v>
      </c>
      <c r="L130" s="21">
        <f t="shared" si="50"/>
        <v>0</v>
      </c>
      <c r="M130" s="42">
        <f t="shared" si="51"/>
        <v>0</v>
      </c>
      <c r="N130" s="20">
        <f t="shared" si="52"/>
        <v>30000</v>
      </c>
      <c r="O130" s="22">
        <f t="shared" si="53"/>
        <v>0</v>
      </c>
      <c r="P130" s="21">
        <v>0</v>
      </c>
      <c r="Q130" s="22">
        <v>0</v>
      </c>
      <c r="R130" s="43" t="s">
        <v>225</v>
      </c>
      <c r="S130" s="48" t="s">
        <v>234</v>
      </c>
      <c r="T130" s="50"/>
      <c r="U130" s="19" t="s">
        <v>239</v>
      </c>
    </row>
    <row r="131" spans="1:21" s="69" customFormat="1" ht="12.75" outlineLevel="1">
      <c r="A131" s="18" t="s">
        <v>241</v>
      </c>
      <c r="B131" s="67" t="s">
        <v>242</v>
      </c>
      <c r="C131" s="21">
        <v>0</v>
      </c>
      <c r="D131" s="21">
        <v>155000</v>
      </c>
      <c r="E131" s="21">
        <v>155000</v>
      </c>
      <c r="F131" s="21">
        <v>155000</v>
      </c>
      <c r="G131" s="21">
        <f t="shared" si="48"/>
        <v>0</v>
      </c>
      <c r="H131" s="21">
        <v>0</v>
      </c>
      <c r="I131" s="21">
        <v>0</v>
      </c>
      <c r="J131" s="21"/>
      <c r="K131" s="21">
        <f t="shared" si="49"/>
        <v>0</v>
      </c>
      <c r="L131" s="21">
        <f t="shared" si="50"/>
        <v>0</v>
      </c>
      <c r="M131" s="42">
        <f t="shared" si="51"/>
        <v>0</v>
      </c>
      <c r="N131" s="20">
        <f t="shared" si="52"/>
        <v>155000</v>
      </c>
      <c r="O131" s="22">
        <f t="shared" si="53"/>
        <v>0</v>
      </c>
      <c r="P131" s="21">
        <v>0</v>
      </c>
      <c r="Q131" s="22">
        <v>0</v>
      </c>
      <c r="R131" s="43" t="s">
        <v>225</v>
      </c>
      <c r="S131" s="48" t="s">
        <v>234</v>
      </c>
      <c r="T131" s="68"/>
      <c r="U131" s="19" t="s">
        <v>241</v>
      </c>
    </row>
    <row r="132" spans="1:21" ht="25.5" outlineLevel="1">
      <c r="A132" s="18" t="s">
        <v>243</v>
      </c>
      <c r="B132" s="18" t="s">
        <v>244</v>
      </c>
      <c r="C132" s="21">
        <v>185000</v>
      </c>
      <c r="D132" s="21">
        <v>0</v>
      </c>
      <c r="E132" s="21">
        <v>185000</v>
      </c>
      <c r="F132" s="21">
        <v>185000</v>
      </c>
      <c r="G132" s="21">
        <f t="shared" si="48"/>
        <v>0</v>
      </c>
      <c r="H132" s="21">
        <v>175000</v>
      </c>
      <c r="I132" s="21">
        <v>85000</v>
      </c>
      <c r="J132" s="21"/>
      <c r="K132" s="21">
        <f t="shared" si="49"/>
        <v>0</v>
      </c>
      <c r="L132" s="21">
        <f t="shared" si="50"/>
        <v>0</v>
      </c>
      <c r="M132" s="42">
        <f t="shared" si="51"/>
        <v>0</v>
      </c>
      <c r="N132" s="20">
        <f t="shared" si="52"/>
        <v>190000</v>
      </c>
      <c r="O132" s="22">
        <f t="shared" si="53"/>
        <v>5000</v>
      </c>
      <c r="P132" s="21">
        <v>5000</v>
      </c>
      <c r="Q132" s="22"/>
      <c r="R132" s="43"/>
      <c r="S132" s="48"/>
      <c r="T132" s="45" t="s">
        <v>245</v>
      </c>
      <c r="U132" s="19" t="s">
        <v>243</v>
      </c>
    </row>
    <row r="133" spans="1:21" ht="12.75" outlineLevel="1">
      <c r="A133" s="18" t="s">
        <v>246</v>
      </c>
      <c r="B133" s="18" t="s">
        <v>247</v>
      </c>
      <c r="C133" s="21">
        <v>325000</v>
      </c>
      <c r="D133" s="21">
        <v>0</v>
      </c>
      <c r="E133" s="21">
        <v>325000</v>
      </c>
      <c r="F133" s="21">
        <v>325000</v>
      </c>
      <c r="G133" s="21">
        <f t="shared" si="48"/>
        <v>6000</v>
      </c>
      <c r="H133" s="21"/>
      <c r="I133" s="21"/>
      <c r="J133" s="21"/>
      <c r="K133" s="21">
        <f t="shared" si="49"/>
        <v>5740.28</v>
      </c>
      <c r="L133" s="21">
        <f t="shared" si="50"/>
        <v>-259.72000000000025</v>
      </c>
      <c r="M133" s="42">
        <f t="shared" si="51"/>
        <v>0.017662399999999998</v>
      </c>
      <c r="N133" s="20">
        <f t="shared" si="52"/>
        <v>325000</v>
      </c>
      <c r="O133" s="22">
        <f t="shared" si="53"/>
        <v>0</v>
      </c>
      <c r="P133" s="21">
        <v>0</v>
      </c>
      <c r="Q133" s="22">
        <v>0</v>
      </c>
      <c r="R133" s="43"/>
      <c r="S133" s="48"/>
      <c r="T133" s="45"/>
      <c r="U133" s="19" t="s">
        <v>246</v>
      </c>
    </row>
    <row r="134" spans="1:21" ht="12.75" outlineLevel="1">
      <c r="A134" s="18" t="s">
        <v>248</v>
      </c>
      <c r="B134" s="18" t="s">
        <v>249</v>
      </c>
      <c r="C134" s="21">
        <v>20000</v>
      </c>
      <c r="D134" s="21">
        <v>0</v>
      </c>
      <c r="E134" s="21">
        <v>20000</v>
      </c>
      <c r="F134" s="21">
        <v>20000</v>
      </c>
      <c r="G134" s="21">
        <f t="shared" si="48"/>
        <v>0</v>
      </c>
      <c r="H134" s="21"/>
      <c r="I134" s="21"/>
      <c r="J134" s="21"/>
      <c r="K134" s="21">
        <f t="shared" si="49"/>
        <v>0</v>
      </c>
      <c r="L134" s="21">
        <f t="shared" si="50"/>
        <v>0</v>
      </c>
      <c r="M134" s="42">
        <f t="shared" si="51"/>
        <v>0</v>
      </c>
      <c r="N134" s="20">
        <f t="shared" si="52"/>
        <v>20000</v>
      </c>
      <c r="O134" s="22">
        <f t="shared" si="53"/>
        <v>0</v>
      </c>
      <c r="P134" s="21">
        <v>0</v>
      </c>
      <c r="Q134" s="22">
        <v>0</v>
      </c>
      <c r="R134" s="43"/>
      <c r="S134" s="48"/>
      <c r="T134" s="45"/>
      <c r="U134" s="19" t="e">
        <v>#N/A</v>
      </c>
    </row>
    <row r="135" spans="1:21" ht="25.5" outlineLevel="1">
      <c r="A135" s="18" t="s">
        <v>250</v>
      </c>
      <c r="B135" s="18" t="s">
        <v>251</v>
      </c>
      <c r="C135" s="21">
        <v>0</v>
      </c>
      <c r="D135" s="21">
        <v>0</v>
      </c>
      <c r="E135" s="21">
        <v>15000</v>
      </c>
      <c r="F135" s="21">
        <v>0</v>
      </c>
      <c r="G135" s="21">
        <f t="shared" si="48"/>
        <v>0</v>
      </c>
      <c r="H135" s="21"/>
      <c r="I135" s="21"/>
      <c r="J135" s="21"/>
      <c r="K135" s="21">
        <f t="shared" si="49"/>
        <v>0</v>
      </c>
      <c r="L135" s="21">
        <f t="shared" si="50"/>
        <v>0</v>
      </c>
      <c r="M135" s="42">
        <f t="shared" si="51"/>
        <v>0</v>
      </c>
      <c r="N135" s="20">
        <f t="shared" si="52"/>
        <v>15000</v>
      </c>
      <c r="O135" s="22">
        <f t="shared" si="53"/>
        <v>0</v>
      </c>
      <c r="P135" s="21"/>
      <c r="Q135" s="22"/>
      <c r="R135" s="43"/>
      <c r="S135" s="48"/>
      <c r="T135" s="45" t="s">
        <v>252</v>
      </c>
      <c r="U135" s="19"/>
    </row>
    <row r="136" spans="1:21" ht="6" customHeight="1" outlineLevel="1">
      <c r="A136" s="18" t="s">
        <v>37</v>
      </c>
      <c r="B136" s="18"/>
      <c r="C136" s="21"/>
      <c r="D136" s="21"/>
      <c r="E136" s="21"/>
      <c r="F136" s="21"/>
      <c r="G136" s="21"/>
      <c r="H136" s="21"/>
      <c r="I136" s="21"/>
      <c r="J136" s="21"/>
      <c r="K136" s="21"/>
      <c r="L136" s="21"/>
      <c r="M136" s="21"/>
      <c r="N136" s="21"/>
      <c r="O136" s="21"/>
      <c r="P136" s="21"/>
      <c r="Q136" s="21"/>
      <c r="R136" s="43"/>
      <c r="S136" s="48"/>
      <c r="T136" s="45"/>
      <c r="U136" s="19" t="e">
        <v>#N/A</v>
      </c>
    </row>
    <row r="137" spans="1:21" s="35" customFormat="1" ht="15">
      <c r="A137" s="18" t="s">
        <v>253</v>
      </c>
      <c r="B137" s="29" t="s">
        <v>254</v>
      </c>
      <c r="C137" s="30">
        <f aca="true" t="shared" si="54" ref="C137:L137">SUM(C123:C136)</f>
        <v>1894000</v>
      </c>
      <c r="D137" s="30">
        <f t="shared" si="54"/>
        <v>479565.99</v>
      </c>
      <c r="E137" s="30">
        <f t="shared" si="54"/>
        <v>2564050.99</v>
      </c>
      <c r="F137" s="30">
        <f t="shared" si="54"/>
        <v>2373565.99</v>
      </c>
      <c r="G137" s="30">
        <f t="shared" si="54"/>
        <v>312044.7916666667</v>
      </c>
      <c r="H137" s="30">
        <f t="shared" si="54"/>
        <v>2476000</v>
      </c>
      <c r="I137" s="30">
        <f t="shared" si="54"/>
        <v>2076000</v>
      </c>
      <c r="J137" s="30">
        <f t="shared" si="54"/>
        <v>1799000</v>
      </c>
      <c r="K137" s="30">
        <f t="shared" si="54"/>
        <v>290025.05000000005</v>
      </c>
      <c r="L137" s="30">
        <f t="shared" si="54"/>
        <v>-22019.741666666698</v>
      </c>
      <c r="M137" s="31">
        <f>K137/F137</f>
        <v>0.12218958782772246</v>
      </c>
      <c r="N137" s="30">
        <f>SUM(N123:N135)</f>
        <v>2569050.99</v>
      </c>
      <c r="O137" s="30">
        <f>SUM(O123:O135)</f>
        <v>5000</v>
      </c>
      <c r="P137" s="30">
        <f>SUM(P123:P135)</f>
        <v>5000</v>
      </c>
      <c r="Q137" s="30">
        <f>SUM(Q123:Q135)</f>
        <v>0</v>
      </c>
      <c r="R137" s="30">
        <f>SUM(R123:R134)</f>
        <v>0</v>
      </c>
      <c r="S137" s="30">
        <f>SUM(S123:S134)</f>
        <v>0</v>
      </c>
      <c r="T137" s="34"/>
      <c r="U137" s="19" t="e">
        <v>#N/A</v>
      </c>
    </row>
    <row r="138" spans="1:21" s="36" customFormat="1" ht="6" customHeight="1">
      <c r="A138" s="18" t="s">
        <v>37</v>
      </c>
      <c r="C138" s="37"/>
      <c r="D138" s="37"/>
      <c r="E138" s="37"/>
      <c r="F138" s="37"/>
      <c r="G138" s="37"/>
      <c r="H138" s="37"/>
      <c r="I138" s="37"/>
      <c r="J138" s="37"/>
      <c r="K138" s="37"/>
      <c r="L138" s="37"/>
      <c r="M138" s="37"/>
      <c r="N138" s="37"/>
      <c r="O138" s="37"/>
      <c r="P138" s="37"/>
      <c r="Q138" s="37"/>
      <c r="R138" s="39"/>
      <c r="S138" s="40"/>
      <c r="T138" s="41"/>
      <c r="U138" s="19" t="e">
        <v>#N/A</v>
      </c>
    </row>
    <row r="139" spans="1:21" s="18" customFormat="1" ht="12.75" outlineLevel="1">
      <c r="A139" s="18" t="s">
        <v>255</v>
      </c>
      <c r="B139" s="18" t="s">
        <v>256</v>
      </c>
      <c r="C139" s="21">
        <v>150000</v>
      </c>
      <c r="D139" s="21">
        <v>110434</v>
      </c>
      <c r="E139" s="21">
        <v>260434</v>
      </c>
      <c r="F139" s="20">
        <v>260434</v>
      </c>
      <c r="G139" s="21">
        <f>IF(ISNA(VLOOKUP(A139,Profile,10,FALSE)),0,(VLOOKUP(A139,Profile,10,FALSE)))</f>
        <v>0</v>
      </c>
      <c r="H139" s="21">
        <v>200000</v>
      </c>
      <c r="I139" s="21">
        <v>100000</v>
      </c>
      <c r="J139" s="21">
        <v>150000</v>
      </c>
      <c r="K139" s="21">
        <f>IF(ISNA(VLOOKUP(A139,Detail,12,FALSE)*1000),0,((VLOOKUP(A139,Detail,12,FALSE)*1000)))</f>
        <v>3963.420000000013</v>
      </c>
      <c r="L139" s="21">
        <f>K139-G139</f>
        <v>3963.420000000013</v>
      </c>
      <c r="M139" s="42">
        <f>IF(F139=0,0,K139/F139)</f>
        <v>0.015218519855318479</v>
      </c>
      <c r="N139" s="20">
        <f>IF(ISNA(VLOOKUP(A139,Detail,10,FALSE)*1000),0,((VLOOKUP(A139,Detail,10,FALSE)*1000)))</f>
        <v>260434.00000000003</v>
      </c>
      <c r="O139" s="22">
        <f>+N139-E139</f>
        <v>0</v>
      </c>
      <c r="P139" s="21">
        <v>0</v>
      </c>
      <c r="Q139" s="22">
        <v>0</v>
      </c>
      <c r="R139" s="43" t="s">
        <v>42</v>
      </c>
      <c r="S139" s="48" t="s">
        <v>257</v>
      </c>
      <c r="T139" s="57" t="s">
        <v>258</v>
      </c>
      <c r="U139" s="19" t="s">
        <v>255</v>
      </c>
    </row>
    <row r="140" spans="1:21" ht="12.75" outlineLevel="1">
      <c r="A140" s="18" t="s">
        <v>259</v>
      </c>
      <c r="B140" s="18" t="s">
        <v>260</v>
      </c>
      <c r="C140" s="21">
        <v>0</v>
      </c>
      <c r="D140" s="21">
        <v>200000</v>
      </c>
      <c r="E140" s="21">
        <v>200000</v>
      </c>
      <c r="F140" s="20">
        <v>200000</v>
      </c>
      <c r="G140" s="21">
        <f>IF(ISNA(VLOOKUP(A140,Profile,10,FALSE)),0,(VLOOKUP(A140,Profile,10,FALSE)))</f>
        <v>0</v>
      </c>
      <c r="H140" s="21">
        <v>0</v>
      </c>
      <c r="I140" s="21">
        <v>0</v>
      </c>
      <c r="J140" s="21"/>
      <c r="K140" s="21">
        <f>IF(ISNA(VLOOKUP(A140,Detail,12,FALSE)*1000),0,((VLOOKUP(A140,Detail,12,FALSE)*1000)))</f>
        <v>0</v>
      </c>
      <c r="L140" s="21">
        <f>K140-G140</f>
        <v>0</v>
      </c>
      <c r="M140" s="42">
        <f>IF(F140=0,0,K140/F140)</f>
        <v>0</v>
      </c>
      <c r="N140" s="20">
        <f>IF(ISNA(VLOOKUP(A140,Detail,10,FALSE)*1000),0,((VLOOKUP(A140,Detail,10,FALSE)*1000)))</f>
        <v>200000</v>
      </c>
      <c r="O140" s="22">
        <f>+N140-E140</f>
        <v>0</v>
      </c>
      <c r="P140" s="21">
        <v>0</v>
      </c>
      <c r="Q140" s="22">
        <v>0</v>
      </c>
      <c r="R140" s="43" t="s">
        <v>42</v>
      </c>
      <c r="S140" s="48" t="s">
        <v>257</v>
      </c>
      <c r="T140" s="70" t="s">
        <v>261</v>
      </c>
      <c r="U140" s="19" t="s">
        <v>259</v>
      </c>
    </row>
    <row r="141" spans="1:21" ht="25.5" outlineLevel="1">
      <c r="A141" s="18" t="s">
        <v>262</v>
      </c>
      <c r="B141" s="18" t="s">
        <v>263</v>
      </c>
      <c r="C141" s="21">
        <v>177000</v>
      </c>
      <c r="D141" s="21">
        <v>0</v>
      </c>
      <c r="E141" s="21">
        <v>177000</v>
      </c>
      <c r="F141" s="20">
        <v>177000</v>
      </c>
      <c r="G141" s="21">
        <f>IF(ISNA(VLOOKUP(A141,Profile,10,FALSE)),0,(VLOOKUP(A141,Profile,10,FALSE)))</f>
        <v>165426</v>
      </c>
      <c r="H141" s="21">
        <v>177000</v>
      </c>
      <c r="I141" s="21">
        <v>177000</v>
      </c>
      <c r="J141" s="21">
        <v>177000</v>
      </c>
      <c r="K141" s="21">
        <f>IF(ISNA(VLOOKUP(A141,Detail,12,FALSE)*1000),0,((VLOOKUP(A141,Detail,12,FALSE)*1000)))</f>
        <v>162306.18</v>
      </c>
      <c r="L141" s="21">
        <f>K141-G141</f>
        <v>-3119.820000000007</v>
      </c>
      <c r="M141" s="42">
        <f>IF(F141=0,0,K141/F141)</f>
        <v>0.9169840677966101</v>
      </c>
      <c r="N141" s="20">
        <f>IF(ISNA(VLOOKUP(A141,Detail,10,FALSE)*1000),0,((VLOOKUP(A141,Detail,10,FALSE)*1000)))</f>
        <v>165426</v>
      </c>
      <c r="O141" s="22">
        <f>+N141-E141</f>
        <v>-11574</v>
      </c>
      <c r="P141" s="21">
        <v>0</v>
      </c>
      <c r="Q141" s="22">
        <f>O141</f>
        <v>-11574</v>
      </c>
      <c r="R141" s="43"/>
      <c r="S141" s="48"/>
      <c r="T141" s="70" t="s">
        <v>264</v>
      </c>
      <c r="U141" s="19" t="e">
        <v>#N/A</v>
      </c>
    </row>
    <row r="142" spans="1:21" ht="6" customHeight="1" outlineLevel="1">
      <c r="A142" s="18" t="s">
        <v>37</v>
      </c>
      <c r="B142" s="18"/>
      <c r="C142" s="21"/>
      <c r="D142" s="21"/>
      <c r="E142" s="21"/>
      <c r="F142" s="21"/>
      <c r="G142" s="21"/>
      <c r="H142" s="21"/>
      <c r="I142" s="21"/>
      <c r="J142" s="21"/>
      <c r="K142" s="21"/>
      <c r="L142" s="21"/>
      <c r="M142" s="21"/>
      <c r="N142" s="21"/>
      <c r="O142" s="21"/>
      <c r="P142" s="21"/>
      <c r="Q142" s="21"/>
      <c r="R142" s="43"/>
      <c r="S142" s="48"/>
      <c r="T142" s="45"/>
      <c r="U142" s="19" t="e">
        <v>#N/A</v>
      </c>
    </row>
    <row r="143" spans="1:21" s="35" customFormat="1" ht="15">
      <c r="A143" s="18" t="s">
        <v>265</v>
      </c>
      <c r="B143" s="29" t="s">
        <v>266</v>
      </c>
      <c r="C143" s="30">
        <f>SUM(C139:C142)</f>
        <v>327000</v>
      </c>
      <c r="D143" s="30">
        <f aca="true" t="shared" si="55" ref="D143:L143">SUM(D139:D142)</f>
        <v>310434</v>
      </c>
      <c r="E143" s="30">
        <f t="shared" si="55"/>
        <v>637434</v>
      </c>
      <c r="F143" s="30">
        <f t="shared" si="55"/>
        <v>637434</v>
      </c>
      <c r="G143" s="30">
        <f t="shared" si="55"/>
        <v>165426</v>
      </c>
      <c r="H143" s="30">
        <f t="shared" si="55"/>
        <v>377000</v>
      </c>
      <c r="I143" s="30">
        <f t="shared" si="55"/>
        <v>277000</v>
      </c>
      <c r="J143" s="30">
        <f t="shared" si="55"/>
        <v>327000</v>
      </c>
      <c r="K143" s="30">
        <f t="shared" si="55"/>
        <v>166269.6</v>
      </c>
      <c r="L143" s="30">
        <f t="shared" si="55"/>
        <v>843.6000000000058</v>
      </c>
      <c r="M143" s="31">
        <f>K143/F143</f>
        <v>0.26084206364894247</v>
      </c>
      <c r="N143" s="30">
        <f>SUM(N139:N141)</f>
        <v>625860</v>
      </c>
      <c r="O143" s="30">
        <f>SUM(O139:O141)</f>
        <v>-11574</v>
      </c>
      <c r="P143" s="30">
        <f>SUM(P139:P141)</f>
        <v>0</v>
      </c>
      <c r="Q143" s="30">
        <f>SUM(Q139:Q141)</f>
        <v>-11574</v>
      </c>
      <c r="R143" s="32"/>
      <c r="S143" s="33"/>
      <c r="T143" s="34"/>
      <c r="U143" s="19" t="e">
        <v>#N/A</v>
      </c>
    </row>
    <row r="144" spans="1:21" s="36" customFormat="1" ht="6" customHeight="1">
      <c r="A144" s="18" t="s">
        <v>37</v>
      </c>
      <c r="C144" s="37"/>
      <c r="D144" s="37"/>
      <c r="E144" s="37"/>
      <c r="F144" s="37"/>
      <c r="G144" s="37"/>
      <c r="H144" s="37"/>
      <c r="I144" s="37"/>
      <c r="J144" s="37"/>
      <c r="K144" s="37"/>
      <c r="L144" s="37"/>
      <c r="M144" s="37"/>
      <c r="N144" s="37"/>
      <c r="O144" s="37"/>
      <c r="P144" s="37"/>
      <c r="Q144" s="37"/>
      <c r="R144" s="39"/>
      <c r="S144" s="40"/>
      <c r="T144" s="41"/>
      <c r="U144" s="19" t="e">
        <v>#N/A</v>
      </c>
    </row>
    <row r="145" spans="1:23" s="35" customFormat="1" ht="15">
      <c r="A145" s="18" t="s">
        <v>267</v>
      </c>
      <c r="B145" s="29" t="s">
        <v>268</v>
      </c>
      <c r="C145" s="30">
        <f aca="true" t="shared" si="56" ref="C145:L145">C143+C137+C121+C101+C96+C33+C18+C13</f>
        <v>15598342</v>
      </c>
      <c r="D145" s="30">
        <f t="shared" si="56"/>
        <v>3684071.42</v>
      </c>
      <c r="E145" s="30">
        <f t="shared" si="56"/>
        <v>19472898.42</v>
      </c>
      <c r="F145" s="30">
        <f t="shared" si="56"/>
        <v>19900638.42</v>
      </c>
      <c r="G145" s="30">
        <f t="shared" si="56"/>
        <v>1604291.125</v>
      </c>
      <c r="H145" s="30">
        <f t="shared" si="56"/>
        <v>7746000</v>
      </c>
      <c r="I145" s="30">
        <f t="shared" si="56"/>
        <v>5063000</v>
      </c>
      <c r="J145" s="30">
        <f t="shared" si="56"/>
        <v>3536000</v>
      </c>
      <c r="K145" s="30">
        <f t="shared" si="56"/>
        <v>1548863.73</v>
      </c>
      <c r="L145" s="30">
        <f t="shared" si="56"/>
        <v>-55427.39500000005</v>
      </c>
      <c r="M145" s="31">
        <f>K145/F145</f>
        <v>0.07782985135006537</v>
      </c>
      <c r="N145" s="30">
        <f aca="true" t="shared" si="57" ref="N145:W145">N143+N137+N121+N101+N96+N33+N18+N13</f>
        <v>12472260.88</v>
      </c>
      <c r="O145" s="30">
        <f t="shared" si="57"/>
        <v>-7000637.540000001</v>
      </c>
      <c r="P145" s="30">
        <f t="shared" si="57"/>
        <v>-7823278</v>
      </c>
      <c r="Q145" s="30">
        <f t="shared" si="57"/>
        <v>822640.44</v>
      </c>
      <c r="R145" s="30">
        <f t="shared" si="57"/>
        <v>0</v>
      </c>
      <c r="S145" s="30">
        <f t="shared" si="57"/>
        <v>0</v>
      </c>
      <c r="T145" s="30">
        <f t="shared" si="57"/>
        <v>0</v>
      </c>
      <c r="U145" s="30" t="e">
        <f t="shared" si="57"/>
        <v>#N/A</v>
      </c>
      <c r="V145" s="30">
        <f t="shared" si="57"/>
        <v>0</v>
      </c>
      <c r="W145" s="30">
        <f t="shared" si="57"/>
        <v>0</v>
      </c>
    </row>
    <row r="146" spans="1:22" s="36" customFormat="1" ht="6" customHeight="1">
      <c r="A146" s="18" t="s">
        <v>37</v>
      </c>
      <c r="C146" s="37"/>
      <c r="D146" s="37"/>
      <c r="E146" s="37"/>
      <c r="F146" s="37"/>
      <c r="G146" s="37"/>
      <c r="H146" s="37"/>
      <c r="I146" s="37"/>
      <c r="J146" s="37"/>
      <c r="K146" s="37"/>
      <c r="L146" s="37"/>
      <c r="M146" s="37"/>
      <c r="N146" s="37"/>
      <c r="O146" s="37"/>
      <c r="P146" s="37"/>
      <c r="Q146" s="37"/>
      <c r="R146" s="39"/>
      <c r="S146" s="40"/>
      <c r="T146" s="41"/>
      <c r="U146" s="71"/>
      <c r="V146" s="71"/>
    </row>
    <row r="147" spans="1:30" s="36" customFormat="1" ht="12.75" outlineLevel="1">
      <c r="A147" s="18" t="s">
        <v>269</v>
      </c>
      <c r="B147" s="36" t="s">
        <v>270</v>
      </c>
      <c r="C147" s="37"/>
      <c r="D147" s="37"/>
      <c r="E147" s="37"/>
      <c r="F147" s="37"/>
      <c r="G147" s="37"/>
      <c r="H147" s="37"/>
      <c r="I147" s="37"/>
      <c r="J147" s="37"/>
      <c r="K147" s="37"/>
      <c r="L147" s="37"/>
      <c r="M147" s="37"/>
      <c r="N147" s="37"/>
      <c r="O147" s="37"/>
      <c r="P147" s="37"/>
      <c r="Q147" s="22"/>
      <c r="R147" s="39"/>
      <c r="S147" s="40"/>
      <c r="T147" s="41"/>
      <c r="U147" s="71"/>
      <c r="V147" s="71"/>
      <c r="X147" s="71"/>
      <c r="AA147" s="71"/>
      <c r="AD147" s="71"/>
    </row>
    <row r="148" spans="1:22" s="18" customFormat="1" ht="12" customHeight="1" outlineLevel="1">
      <c r="A148" s="18" t="s">
        <v>271</v>
      </c>
      <c r="B148" s="18" t="s">
        <v>272</v>
      </c>
      <c r="C148" s="21">
        <v>1000000</v>
      </c>
      <c r="D148" s="21">
        <v>0</v>
      </c>
      <c r="E148" s="21">
        <v>1000000</v>
      </c>
      <c r="F148" s="21">
        <v>50000</v>
      </c>
      <c r="G148" s="21">
        <f aca="true" t="shared" si="58" ref="G148:G153">IF(ISNA(VLOOKUP(A148,Profile,10,FALSE)),0,(VLOOKUP(A148,Profile,10,FALSE)))</f>
        <v>2083</v>
      </c>
      <c r="H148" s="21">
        <v>1000000</v>
      </c>
      <c r="I148" s="21">
        <v>1000000</v>
      </c>
      <c r="J148" s="21">
        <v>1000000</v>
      </c>
      <c r="K148" s="21">
        <f aca="true" t="shared" si="59" ref="K148:K153">IF(ISNA(VLOOKUP(A148,Detail,12,FALSE)*1000),0,((VLOOKUP(A148,Detail,12,FALSE)*1000)))</f>
        <v>2140</v>
      </c>
      <c r="L148" s="21">
        <f aca="true" t="shared" si="60" ref="L148:L153">K148-G148</f>
        <v>57</v>
      </c>
      <c r="M148" s="42">
        <f aca="true" t="shared" si="61" ref="M148:M153">IF(F148=0,0,K148/F148)</f>
        <v>0.0428</v>
      </c>
      <c r="N148" s="20">
        <f aca="true" t="shared" si="62" ref="N148:N153">IF(ISNA(VLOOKUP(A148,Detail,10,FALSE)*1000),0,((VLOOKUP(A148,Detail,10,FALSE)*1000)))</f>
        <v>50000</v>
      </c>
      <c r="O148" s="22">
        <f aca="true" t="shared" si="63" ref="O148:O153">+N148-E148</f>
        <v>-950000</v>
      </c>
      <c r="P148" s="22">
        <v>-950000</v>
      </c>
      <c r="Q148" s="22">
        <v>0</v>
      </c>
      <c r="R148" s="43"/>
      <c r="S148" s="48"/>
      <c r="T148" s="62"/>
      <c r="U148" s="71"/>
      <c r="V148" s="71"/>
    </row>
    <row r="149" spans="1:22" s="18" customFormat="1" ht="12.75" outlineLevel="1">
      <c r="A149" s="18" t="s">
        <v>273</v>
      </c>
      <c r="B149" s="18" t="s">
        <v>274</v>
      </c>
      <c r="C149" s="21">
        <v>0</v>
      </c>
      <c r="D149" s="21">
        <v>0</v>
      </c>
      <c r="E149" s="21">
        <v>0</v>
      </c>
      <c r="F149" s="21">
        <v>210000</v>
      </c>
      <c r="G149" s="21">
        <f t="shared" si="58"/>
        <v>0</v>
      </c>
      <c r="H149" s="21">
        <v>0</v>
      </c>
      <c r="I149" s="21">
        <v>0</v>
      </c>
      <c r="J149" s="21"/>
      <c r="K149" s="21">
        <f t="shared" si="59"/>
        <v>0</v>
      </c>
      <c r="L149" s="21">
        <f t="shared" si="60"/>
        <v>0</v>
      </c>
      <c r="M149" s="42">
        <f t="shared" si="61"/>
        <v>0</v>
      </c>
      <c r="N149" s="21">
        <f t="shared" si="62"/>
        <v>210000</v>
      </c>
      <c r="O149" s="22">
        <f t="shared" si="63"/>
        <v>210000</v>
      </c>
      <c r="Q149" s="22">
        <v>210000</v>
      </c>
      <c r="R149" s="43"/>
      <c r="S149" s="48"/>
      <c r="T149" s="62"/>
      <c r="U149" s="71"/>
      <c r="V149" s="71"/>
    </row>
    <row r="150" spans="1:22" s="18" customFormat="1" ht="12.75" outlineLevel="1">
      <c r="A150" s="18" t="s">
        <v>275</v>
      </c>
      <c r="B150" s="18" t="s">
        <v>276</v>
      </c>
      <c r="C150" s="21">
        <v>200000</v>
      </c>
      <c r="D150" s="21">
        <v>0</v>
      </c>
      <c r="E150" s="21">
        <v>200000</v>
      </c>
      <c r="F150" s="21">
        <v>200000</v>
      </c>
      <c r="G150" s="21">
        <f t="shared" si="58"/>
        <v>1667</v>
      </c>
      <c r="H150" s="21">
        <v>200000</v>
      </c>
      <c r="I150" s="21">
        <v>200000</v>
      </c>
      <c r="J150" s="21">
        <v>200000</v>
      </c>
      <c r="K150" s="21">
        <f t="shared" si="59"/>
        <v>402.31</v>
      </c>
      <c r="L150" s="21">
        <f t="shared" si="60"/>
        <v>-1264.69</v>
      </c>
      <c r="M150" s="42">
        <f t="shared" si="61"/>
        <v>0.00201155</v>
      </c>
      <c r="N150" s="21">
        <f t="shared" si="62"/>
        <v>200000</v>
      </c>
      <c r="O150" s="22">
        <f t="shared" si="63"/>
        <v>0</v>
      </c>
      <c r="Q150" s="22">
        <v>0</v>
      </c>
      <c r="R150" s="43"/>
      <c r="S150" s="48"/>
      <c r="T150" s="62"/>
      <c r="U150" s="71"/>
      <c r="V150" s="71"/>
    </row>
    <row r="151" spans="1:22" s="18" customFormat="1" ht="12.75" outlineLevel="1">
      <c r="A151" s="18" t="s">
        <v>277</v>
      </c>
      <c r="B151" s="18" t="s">
        <v>278</v>
      </c>
      <c r="C151" s="21">
        <v>0</v>
      </c>
      <c r="D151" s="21">
        <v>0</v>
      </c>
      <c r="E151" s="21">
        <v>0</v>
      </c>
      <c r="F151" s="21">
        <v>250000</v>
      </c>
      <c r="G151" s="21">
        <f t="shared" si="58"/>
        <v>22917</v>
      </c>
      <c r="H151" s="21">
        <v>0</v>
      </c>
      <c r="I151" s="21">
        <v>0</v>
      </c>
      <c r="J151" s="21"/>
      <c r="K151" s="21">
        <f t="shared" si="59"/>
        <v>22535</v>
      </c>
      <c r="L151" s="21">
        <f t="shared" si="60"/>
        <v>-382</v>
      </c>
      <c r="M151" s="42">
        <f t="shared" si="61"/>
        <v>0.09014</v>
      </c>
      <c r="N151" s="21">
        <f t="shared" si="62"/>
        <v>250000</v>
      </c>
      <c r="O151" s="22">
        <f t="shared" si="63"/>
        <v>250000</v>
      </c>
      <c r="Q151" s="22">
        <v>250000</v>
      </c>
      <c r="R151" s="43"/>
      <c r="S151" s="48"/>
      <c r="T151" s="62"/>
      <c r="U151" s="71"/>
      <c r="V151" s="71"/>
    </row>
    <row r="152" spans="1:22" s="18" customFormat="1" ht="12.75" outlineLevel="1">
      <c r="A152" s="18" t="s">
        <v>279</v>
      </c>
      <c r="B152" s="18" t="s">
        <v>280</v>
      </c>
      <c r="C152" s="21">
        <v>0</v>
      </c>
      <c r="D152" s="21">
        <v>0</v>
      </c>
      <c r="E152" s="21">
        <v>0</v>
      </c>
      <c r="F152" s="21">
        <v>0</v>
      </c>
      <c r="G152" s="21">
        <f t="shared" si="58"/>
        <v>0</v>
      </c>
      <c r="H152" s="21">
        <v>0</v>
      </c>
      <c r="I152" s="21">
        <v>0</v>
      </c>
      <c r="J152" s="21"/>
      <c r="K152" s="21">
        <f t="shared" si="59"/>
        <v>17591.44</v>
      </c>
      <c r="L152" s="21">
        <f t="shared" si="60"/>
        <v>17591.44</v>
      </c>
      <c r="M152" s="42">
        <f t="shared" si="61"/>
        <v>0</v>
      </c>
      <c r="N152" s="21">
        <f t="shared" si="62"/>
        <v>0</v>
      </c>
      <c r="O152" s="22">
        <f t="shared" si="63"/>
        <v>0</v>
      </c>
      <c r="Q152" s="22">
        <v>0</v>
      </c>
      <c r="R152" s="43"/>
      <c r="S152" s="48"/>
      <c r="T152" s="62" t="s">
        <v>281</v>
      </c>
      <c r="U152" s="71"/>
      <c r="V152" s="71"/>
    </row>
    <row r="153" spans="1:22" s="18" customFormat="1" ht="12.75" outlineLevel="1">
      <c r="A153" s="18" t="s">
        <v>282</v>
      </c>
      <c r="B153" s="18" t="s">
        <v>283</v>
      </c>
      <c r="C153" s="21">
        <v>0</v>
      </c>
      <c r="D153" s="21">
        <v>0</v>
      </c>
      <c r="E153" s="21">
        <v>0</v>
      </c>
      <c r="F153" s="21">
        <v>19500</v>
      </c>
      <c r="G153" s="21">
        <f t="shared" si="58"/>
        <v>0</v>
      </c>
      <c r="H153" s="21">
        <v>0</v>
      </c>
      <c r="I153" s="21">
        <v>0</v>
      </c>
      <c r="J153" s="21"/>
      <c r="K153" s="21">
        <f t="shared" si="59"/>
        <v>0</v>
      </c>
      <c r="L153" s="21">
        <f t="shared" si="60"/>
        <v>0</v>
      </c>
      <c r="M153" s="42">
        <f t="shared" si="61"/>
        <v>0</v>
      </c>
      <c r="N153" s="21">
        <f t="shared" si="62"/>
        <v>19500</v>
      </c>
      <c r="O153" s="22">
        <f t="shared" si="63"/>
        <v>19500</v>
      </c>
      <c r="Q153" s="22">
        <v>19500</v>
      </c>
      <c r="R153" s="43"/>
      <c r="S153" s="48"/>
      <c r="T153" s="62"/>
      <c r="U153" s="71"/>
      <c r="V153" s="71"/>
    </row>
    <row r="154" spans="3:22" s="18" customFormat="1" ht="6" customHeight="1" outlineLevel="1">
      <c r="C154" s="21"/>
      <c r="D154" s="21"/>
      <c r="E154" s="21"/>
      <c r="F154" s="21"/>
      <c r="G154" s="21"/>
      <c r="H154" s="21"/>
      <c r="I154" s="21"/>
      <c r="J154" s="21"/>
      <c r="K154" s="21"/>
      <c r="L154" s="21"/>
      <c r="M154" s="46"/>
      <c r="N154" s="21"/>
      <c r="O154" s="21"/>
      <c r="Q154" s="21"/>
      <c r="R154" s="43"/>
      <c r="S154" s="48"/>
      <c r="T154" s="62"/>
      <c r="U154" s="71"/>
      <c r="V154" s="71"/>
    </row>
    <row r="155" spans="1:22" s="18" customFormat="1" ht="12.75" outlineLevel="1">
      <c r="A155" s="18" t="s">
        <v>284</v>
      </c>
      <c r="B155" s="18" t="s">
        <v>285</v>
      </c>
      <c r="C155" s="21">
        <v>300000</v>
      </c>
      <c r="D155" s="21">
        <v>0</v>
      </c>
      <c r="E155" s="21">
        <v>300000</v>
      </c>
      <c r="F155" s="21">
        <v>250000</v>
      </c>
      <c r="G155" s="21">
        <f aca="true" t="shared" si="64" ref="G155:G166">IF(ISNA(VLOOKUP(A155,Profile,10,FALSE)),0,(VLOOKUP(A155,Profile,10,FALSE)))</f>
        <v>67708</v>
      </c>
      <c r="H155" s="21">
        <v>300000</v>
      </c>
      <c r="I155" s="21">
        <v>300000</v>
      </c>
      <c r="J155" s="21">
        <v>100000</v>
      </c>
      <c r="K155" s="21">
        <f aca="true" t="shared" si="65" ref="K155:K166">IF(ISNA(VLOOKUP(A155,Detail,12,FALSE)*1000),0,((VLOOKUP(A155,Detail,12,FALSE)*1000)))</f>
        <v>67173.06</v>
      </c>
      <c r="L155" s="21">
        <f aca="true" t="shared" si="66" ref="L155:L166">K155-G155</f>
        <v>-534.9400000000023</v>
      </c>
      <c r="M155" s="42">
        <f aca="true" t="shared" si="67" ref="M155:M166">IF(F155=0,0,K155/F155)</f>
        <v>0.26869223999999997</v>
      </c>
      <c r="N155" s="21">
        <f aca="true" t="shared" si="68" ref="N155:N166">IF(ISNA(VLOOKUP(A155,Detail,10,FALSE)*1000),0,((VLOOKUP(A155,Detail,10,FALSE)*1000)))</f>
        <v>250000</v>
      </c>
      <c r="O155" s="22">
        <f aca="true" t="shared" si="69" ref="O155:O166">+N155-E155</f>
        <v>-50000</v>
      </c>
      <c r="Q155" s="22">
        <v>-50000</v>
      </c>
      <c r="R155" s="43"/>
      <c r="S155" s="48"/>
      <c r="T155" s="62"/>
      <c r="U155" s="71"/>
      <c r="V155" s="71"/>
    </row>
    <row r="156" spans="1:22" s="18" customFormat="1" ht="12" customHeight="1" outlineLevel="1">
      <c r="A156" s="18" t="s">
        <v>286</v>
      </c>
      <c r="B156" s="18" t="s">
        <v>287</v>
      </c>
      <c r="C156" s="21">
        <v>0</v>
      </c>
      <c r="D156" s="21">
        <v>0</v>
      </c>
      <c r="E156" s="21">
        <v>0</v>
      </c>
      <c r="F156" s="21">
        <v>90000</v>
      </c>
      <c r="G156" s="21">
        <f t="shared" si="64"/>
        <v>18750</v>
      </c>
      <c r="H156" s="21">
        <v>0</v>
      </c>
      <c r="I156" s="21">
        <v>0</v>
      </c>
      <c r="J156" s="21"/>
      <c r="K156" s="21">
        <f t="shared" si="65"/>
        <v>19181.27</v>
      </c>
      <c r="L156" s="21">
        <f t="shared" si="66"/>
        <v>431.27000000000044</v>
      </c>
      <c r="M156" s="42">
        <f t="shared" si="67"/>
        <v>0.21312522222222222</v>
      </c>
      <c r="N156" s="21">
        <f t="shared" si="68"/>
        <v>90000</v>
      </c>
      <c r="O156" s="22">
        <f t="shared" si="69"/>
        <v>90000</v>
      </c>
      <c r="Q156" s="22">
        <v>90000</v>
      </c>
      <c r="R156" s="43"/>
      <c r="S156" s="48"/>
      <c r="T156" s="62"/>
      <c r="U156" s="71"/>
      <c r="V156" s="71"/>
    </row>
    <row r="157" spans="1:22" s="18" customFormat="1" ht="12.75" outlineLevel="1">
      <c r="A157" s="18" t="s">
        <v>288</v>
      </c>
      <c r="B157" s="18" t="s">
        <v>289</v>
      </c>
      <c r="C157" s="21">
        <v>250000</v>
      </c>
      <c r="D157" s="21">
        <v>0</v>
      </c>
      <c r="E157" s="21">
        <v>250000</v>
      </c>
      <c r="F157" s="21">
        <v>150000</v>
      </c>
      <c r="G157" s="21">
        <f t="shared" si="64"/>
        <v>75000</v>
      </c>
      <c r="H157" s="21">
        <v>250000</v>
      </c>
      <c r="I157" s="21">
        <v>250000</v>
      </c>
      <c r="J157" s="21">
        <v>250000</v>
      </c>
      <c r="K157" s="21">
        <f t="shared" si="65"/>
        <v>73136.3</v>
      </c>
      <c r="L157" s="21">
        <f t="shared" si="66"/>
        <v>-1863.699999999997</v>
      </c>
      <c r="M157" s="42">
        <f t="shared" si="67"/>
        <v>0.48757533333333336</v>
      </c>
      <c r="N157" s="21">
        <f t="shared" si="68"/>
        <v>150000</v>
      </c>
      <c r="O157" s="22">
        <f t="shared" si="69"/>
        <v>-100000</v>
      </c>
      <c r="Q157" s="22">
        <v>-100000</v>
      </c>
      <c r="R157" s="43"/>
      <c r="S157" s="48"/>
      <c r="T157" s="62"/>
      <c r="U157" s="71"/>
      <c r="V157" s="71"/>
    </row>
    <row r="158" spans="1:22" s="18" customFormat="1" ht="12.75" outlineLevel="1">
      <c r="A158" s="18" t="s">
        <v>290</v>
      </c>
      <c r="B158" s="18" t="s">
        <v>291</v>
      </c>
      <c r="C158" s="21">
        <v>0</v>
      </c>
      <c r="D158" s="21">
        <v>0</v>
      </c>
      <c r="E158" s="21">
        <v>0</v>
      </c>
      <c r="F158" s="21">
        <v>125000</v>
      </c>
      <c r="G158" s="21">
        <f t="shared" si="64"/>
        <v>7292</v>
      </c>
      <c r="H158" s="21">
        <v>0</v>
      </c>
      <c r="I158" s="21">
        <v>0</v>
      </c>
      <c r="J158" s="21"/>
      <c r="K158" s="21">
        <f t="shared" si="65"/>
        <v>7655.37</v>
      </c>
      <c r="L158" s="21">
        <f t="shared" si="66"/>
        <v>363.3699999999999</v>
      </c>
      <c r="M158" s="42">
        <f t="shared" si="67"/>
        <v>0.06124296</v>
      </c>
      <c r="N158" s="21">
        <f t="shared" si="68"/>
        <v>125000</v>
      </c>
      <c r="O158" s="22">
        <f t="shared" si="69"/>
        <v>125000</v>
      </c>
      <c r="Q158" s="22">
        <v>125000</v>
      </c>
      <c r="R158" s="43"/>
      <c r="S158" s="48"/>
      <c r="T158" s="62"/>
      <c r="U158" s="71"/>
      <c r="V158" s="71"/>
    </row>
    <row r="159" spans="1:22" s="18" customFormat="1" ht="12.75" outlineLevel="1">
      <c r="A159" s="18" t="s">
        <v>292</v>
      </c>
      <c r="B159" s="18" t="s">
        <v>293</v>
      </c>
      <c r="C159" s="21">
        <v>0</v>
      </c>
      <c r="D159" s="21">
        <v>0</v>
      </c>
      <c r="E159" s="21">
        <v>0</v>
      </c>
      <c r="F159" s="21">
        <v>0</v>
      </c>
      <c r="G159" s="21">
        <f t="shared" si="64"/>
        <v>0</v>
      </c>
      <c r="H159" s="21">
        <v>0</v>
      </c>
      <c r="I159" s="21">
        <v>0</v>
      </c>
      <c r="J159" s="21"/>
      <c r="K159" s="21">
        <f t="shared" si="65"/>
        <v>0</v>
      </c>
      <c r="L159" s="21">
        <f t="shared" si="66"/>
        <v>0</v>
      </c>
      <c r="M159" s="42">
        <f t="shared" si="67"/>
        <v>0</v>
      </c>
      <c r="N159" s="21">
        <f t="shared" si="68"/>
        <v>0</v>
      </c>
      <c r="O159" s="22">
        <f t="shared" si="69"/>
        <v>0</v>
      </c>
      <c r="Q159" s="22">
        <v>0</v>
      </c>
      <c r="R159" s="43"/>
      <c r="S159" s="48"/>
      <c r="T159" s="62"/>
      <c r="U159" s="71"/>
      <c r="V159" s="71"/>
    </row>
    <row r="160" spans="1:22" s="18" customFormat="1" ht="12.75" outlineLevel="1">
      <c r="A160" s="18" t="s">
        <v>294</v>
      </c>
      <c r="B160" s="18" t="s">
        <v>295</v>
      </c>
      <c r="C160" s="21">
        <v>0</v>
      </c>
      <c r="D160" s="21">
        <v>0</v>
      </c>
      <c r="E160" s="21">
        <v>0</v>
      </c>
      <c r="F160" s="21">
        <v>69000</v>
      </c>
      <c r="G160" s="21">
        <f t="shared" si="64"/>
        <v>18688</v>
      </c>
      <c r="H160" s="21">
        <v>0</v>
      </c>
      <c r="I160" s="21">
        <v>0</v>
      </c>
      <c r="J160" s="21"/>
      <c r="K160" s="21">
        <f t="shared" si="65"/>
        <v>18863.18</v>
      </c>
      <c r="L160" s="21">
        <f t="shared" si="66"/>
        <v>175.1800000000003</v>
      </c>
      <c r="M160" s="42">
        <f t="shared" si="67"/>
        <v>0.27337942028985507</v>
      </c>
      <c r="N160" s="21">
        <f t="shared" si="68"/>
        <v>69000</v>
      </c>
      <c r="O160" s="22">
        <f t="shared" si="69"/>
        <v>69000</v>
      </c>
      <c r="Q160" s="21">
        <v>69000</v>
      </c>
      <c r="R160" s="43"/>
      <c r="S160" s="48"/>
      <c r="T160" s="62"/>
      <c r="U160" s="71"/>
      <c r="V160" s="71"/>
    </row>
    <row r="161" spans="1:22" s="18" customFormat="1" ht="12.75" outlineLevel="1">
      <c r="A161" s="18" t="s">
        <v>296</v>
      </c>
      <c r="B161" s="18" t="s">
        <v>297</v>
      </c>
      <c r="C161" s="21">
        <v>0</v>
      </c>
      <c r="D161" s="21">
        <v>0</v>
      </c>
      <c r="E161" s="21">
        <v>0</v>
      </c>
      <c r="F161" s="21">
        <v>0</v>
      </c>
      <c r="G161" s="21">
        <f t="shared" si="64"/>
        <v>0</v>
      </c>
      <c r="H161" s="21"/>
      <c r="I161" s="21"/>
      <c r="J161" s="21"/>
      <c r="K161" s="21">
        <f t="shared" si="65"/>
        <v>109.14</v>
      </c>
      <c r="L161" s="21">
        <f t="shared" si="66"/>
        <v>109.14</v>
      </c>
      <c r="M161" s="42">
        <f t="shared" si="67"/>
        <v>0</v>
      </c>
      <c r="N161" s="21">
        <f t="shared" si="68"/>
        <v>0</v>
      </c>
      <c r="O161" s="22">
        <f t="shared" si="69"/>
        <v>0</v>
      </c>
      <c r="Q161" s="21"/>
      <c r="R161" s="43"/>
      <c r="S161" s="48"/>
      <c r="T161" s="62"/>
      <c r="U161" s="71"/>
      <c r="V161" s="71"/>
    </row>
    <row r="162" spans="1:22" s="18" customFormat="1" ht="12.75" outlineLevel="1">
      <c r="A162" s="18" t="s">
        <v>298</v>
      </c>
      <c r="B162" s="18" t="s">
        <v>299</v>
      </c>
      <c r="C162" s="21">
        <v>117000</v>
      </c>
      <c r="D162" s="21">
        <v>0</v>
      </c>
      <c r="E162" s="21">
        <v>117000</v>
      </c>
      <c r="F162" s="21">
        <v>48000</v>
      </c>
      <c r="G162" s="21">
        <f t="shared" si="64"/>
        <v>0</v>
      </c>
      <c r="H162" s="20">
        <v>117000</v>
      </c>
      <c r="I162" s="20">
        <v>117000</v>
      </c>
      <c r="J162" s="20">
        <v>117000</v>
      </c>
      <c r="K162" s="21">
        <f t="shared" si="65"/>
        <v>0</v>
      </c>
      <c r="L162" s="21">
        <f t="shared" si="66"/>
        <v>0</v>
      </c>
      <c r="M162" s="42">
        <f t="shared" si="67"/>
        <v>0</v>
      </c>
      <c r="N162" s="21">
        <f t="shared" si="68"/>
        <v>48000</v>
      </c>
      <c r="O162" s="22">
        <f t="shared" si="69"/>
        <v>-69000</v>
      </c>
      <c r="Q162" s="21">
        <v>-69000</v>
      </c>
      <c r="R162" s="43"/>
      <c r="S162" s="48"/>
      <c r="T162" s="62"/>
      <c r="U162" s="71"/>
      <c r="V162" s="71"/>
    </row>
    <row r="163" spans="1:22" s="18" customFormat="1" ht="12.75" outlineLevel="1">
      <c r="A163" s="18" t="s">
        <v>300</v>
      </c>
      <c r="B163" s="18" t="s">
        <v>301</v>
      </c>
      <c r="C163" s="21">
        <v>150000</v>
      </c>
      <c r="D163" s="21">
        <v>0</v>
      </c>
      <c r="E163" s="21">
        <v>150000</v>
      </c>
      <c r="F163" s="21">
        <v>150000</v>
      </c>
      <c r="G163" s="21">
        <f t="shared" si="64"/>
        <v>0</v>
      </c>
      <c r="H163" s="20">
        <v>150000</v>
      </c>
      <c r="I163" s="20">
        <v>150000</v>
      </c>
      <c r="J163" s="20">
        <v>150000</v>
      </c>
      <c r="K163" s="21">
        <f t="shared" si="65"/>
        <v>0</v>
      </c>
      <c r="L163" s="21">
        <f t="shared" si="66"/>
        <v>0</v>
      </c>
      <c r="M163" s="42">
        <f t="shared" si="67"/>
        <v>0</v>
      </c>
      <c r="N163" s="21">
        <f t="shared" si="68"/>
        <v>150000</v>
      </c>
      <c r="O163" s="22">
        <f t="shared" si="69"/>
        <v>0</v>
      </c>
      <c r="Q163" s="21">
        <v>0</v>
      </c>
      <c r="R163" s="43"/>
      <c r="S163" s="48"/>
      <c r="T163" s="62"/>
      <c r="U163" s="71"/>
      <c r="V163" s="71"/>
    </row>
    <row r="164" spans="1:22" s="18" customFormat="1" ht="12.75" outlineLevel="1">
      <c r="A164" s="18" t="s">
        <v>302</v>
      </c>
      <c r="B164" s="18" t="s">
        <v>303</v>
      </c>
      <c r="C164" s="21">
        <v>100000</v>
      </c>
      <c r="D164" s="21">
        <v>0</v>
      </c>
      <c r="E164" s="21">
        <v>100000</v>
      </c>
      <c r="F164" s="21">
        <v>100000</v>
      </c>
      <c r="G164" s="21">
        <f t="shared" si="64"/>
        <v>0</v>
      </c>
      <c r="H164" s="20">
        <v>100000</v>
      </c>
      <c r="I164" s="20">
        <v>100000</v>
      </c>
      <c r="J164" s="20">
        <v>100000</v>
      </c>
      <c r="K164" s="21">
        <f t="shared" si="65"/>
        <v>0</v>
      </c>
      <c r="L164" s="21">
        <f t="shared" si="66"/>
        <v>0</v>
      </c>
      <c r="M164" s="42">
        <f t="shared" si="67"/>
        <v>0</v>
      </c>
      <c r="N164" s="21">
        <f t="shared" si="68"/>
        <v>100000</v>
      </c>
      <c r="O164" s="22">
        <f t="shared" si="69"/>
        <v>0</v>
      </c>
      <c r="Q164" s="21">
        <v>0</v>
      </c>
      <c r="R164" s="43"/>
      <c r="S164" s="48"/>
      <c r="T164" s="62"/>
      <c r="U164" s="71"/>
      <c r="V164" s="71"/>
    </row>
    <row r="165" spans="1:22" s="18" customFormat="1" ht="12.75" outlineLevel="1">
      <c r="A165" s="18" t="s">
        <v>304</v>
      </c>
      <c r="B165" s="18" t="s">
        <v>305</v>
      </c>
      <c r="C165" s="21">
        <v>19000</v>
      </c>
      <c r="D165" s="21">
        <v>0</v>
      </c>
      <c r="E165" s="21">
        <v>19000</v>
      </c>
      <c r="F165" s="21">
        <v>0</v>
      </c>
      <c r="G165" s="21">
        <f t="shared" si="64"/>
        <v>0</v>
      </c>
      <c r="H165" s="20">
        <v>19000</v>
      </c>
      <c r="I165" s="20">
        <v>19000</v>
      </c>
      <c r="J165" s="20">
        <v>19000</v>
      </c>
      <c r="K165" s="21">
        <f t="shared" si="65"/>
        <v>0</v>
      </c>
      <c r="L165" s="21">
        <f t="shared" si="66"/>
        <v>0</v>
      </c>
      <c r="M165" s="42">
        <f t="shared" si="67"/>
        <v>0</v>
      </c>
      <c r="N165" s="21">
        <f t="shared" si="68"/>
        <v>0</v>
      </c>
      <c r="O165" s="22">
        <f t="shared" si="69"/>
        <v>-19000</v>
      </c>
      <c r="Q165" s="21">
        <v>-19000</v>
      </c>
      <c r="R165" s="43"/>
      <c r="S165" s="48"/>
      <c r="T165" s="62" t="s">
        <v>306</v>
      </c>
      <c r="U165" s="71"/>
      <c r="V165" s="71"/>
    </row>
    <row r="166" spans="1:22" s="18" customFormat="1" ht="12.75" outlineLevel="1">
      <c r="A166" s="18" t="s">
        <v>307</v>
      </c>
      <c r="B166" s="18" t="s">
        <v>308</v>
      </c>
      <c r="C166" s="21">
        <v>94000</v>
      </c>
      <c r="D166" s="21">
        <v>0</v>
      </c>
      <c r="E166" s="21">
        <v>94000</v>
      </c>
      <c r="F166" s="21">
        <v>0</v>
      </c>
      <c r="G166" s="21">
        <f t="shared" si="64"/>
        <v>0</v>
      </c>
      <c r="H166" s="20">
        <v>94000</v>
      </c>
      <c r="I166" s="20">
        <v>94000</v>
      </c>
      <c r="J166" s="20">
        <v>80000</v>
      </c>
      <c r="K166" s="21">
        <f t="shared" si="65"/>
        <v>0</v>
      </c>
      <c r="L166" s="21">
        <f t="shared" si="66"/>
        <v>0</v>
      </c>
      <c r="M166" s="42">
        <f t="shared" si="67"/>
        <v>0</v>
      </c>
      <c r="N166" s="21">
        <f t="shared" si="68"/>
        <v>0</v>
      </c>
      <c r="O166" s="22">
        <f t="shared" si="69"/>
        <v>-94000</v>
      </c>
      <c r="Q166" s="21">
        <v>-94000</v>
      </c>
      <c r="R166" s="43"/>
      <c r="S166" s="48"/>
      <c r="T166" s="62" t="s">
        <v>306</v>
      </c>
      <c r="U166" s="71"/>
      <c r="V166" s="71"/>
    </row>
    <row r="167" spans="3:22" s="18" customFormat="1" ht="6" customHeight="1" outlineLevel="1">
      <c r="C167" s="21"/>
      <c r="D167" s="21"/>
      <c r="E167" s="21"/>
      <c r="F167" s="21"/>
      <c r="G167" s="21"/>
      <c r="H167" s="21"/>
      <c r="I167" s="21"/>
      <c r="J167" s="21"/>
      <c r="K167" s="21"/>
      <c r="L167" s="21"/>
      <c r="M167" s="46"/>
      <c r="N167" s="21"/>
      <c r="O167" s="21"/>
      <c r="P167" s="21"/>
      <c r="Q167" s="21"/>
      <c r="R167" s="43"/>
      <c r="S167" s="48"/>
      <c r="T167" s="62"/>
      <c r="U167" s="71"/>
      <c r="V167" s="71"/>
    </row>
    <row r="168" spans="1:22" s="18" customFormat="1" ht="12.75" outlineLevel="1">
      <c r="A168" s="18" t="s">
        <v>309</v>
      </c>
      <c r="B168" s="36" t="s">
        <v>310</v>
      </c>
      <c r="C168" s="21"/>
      <c r="D168" s="21"/>
      <c r="E168" s="21"/>
      <c r="F168" s="21"/>
      <c r="G168" s="21"/>
      <c r="H168" s="21"/>
      <c r="I168" s="21"/>
      <c r="J168" s="21"/>
      <c r="K168" s="21"/>
      <c r="L168" s="21"/>
      <c r="M168" s="46"/>
      <c r="N168" s="21"/>
      <c r="O168" s="21"/>
      <c r="P168" s="21"/>
      <c r="Q168" s="22"/>
      <c r="R168" s="43"/>
      <c r="S168" s="48"/>
      <c r="T168" s="62"/>
      <c r="U168" s="71"/>
      <c r="V168" s="71"/>
    </row>
    <row r="169" spans="1:22" s="18" customFormat="1" ht="12.75" outlineLevel="1">
      <c r="A169" s="18" t="s">
        <v>311</v>
      </c>
      <c r="B169" s="18" t="s">
        <v>312</v>
      </c>
      <c r="C169" s="21">
        <v>0</v>
      </c>
      <c r="D169" s="21">
        <v>0</v>
      </c>
      <c r="E169" s="21">
        <v>0</v>
      </c>
      <c r="F169" s="21">
        <v>0</v>
      </c>
      <c r="G169" s="21">
        <f>IF(ISNA(VLOOKUP(A169,Profile,10,FALSE)),0,(VLOOKUP(A169,Profile,10,FALSE)))</f>
        <v>0</v>
      </c>
      <c r="H169" s="21">
        <v>0</v>
      </c>
      <c r="I169" s="21">
        <v>0</v>
      </c>
      <c r="J169" s="21"/>
      <c r="K169" s="21">
        <f>IF(ISNA(VLOOKUP(A169,Detail,12,FALSE)*1000),0,((VLOOKUP(A169,Detail,12,FALSE)*1000)))</f>
        <v>2000</v>
      </c>
      <c r="L169" s="21">
        <f>K169-G169</f>
        <v>2000</v>
      </c>
      <c r="M169" s="42">
        <f>IF(F169=0,0,K169/F169)</f>
        <v>0</v>
      </c>
      <c r="N169" s="21">
        <f>IF(ISNA(VLOOKUP(A169,Detail,10,FALSE)*1000),0,((VLOOKUP(A169,Detail,10,FALSE)*1000)))</f>
        <v>0</v>
      </c>
      <c r="O169" s="22">
        <f>+N169-E169</f>
        <v>0</v>
      </c>
      <c r="P169" s="21">
        <v>0</v>
      </c>
      <c r="Q169" s="22">
        <v>0</v>
      </c>
      <c r="R169" s="43"/>
      <c r="S169" s="48"/>
      <c r="T169" s="62" t="s">
        <v>313</v>
      </c>
      <c r="U169" s="71"/>
      <c r="V169" s="71"/>
    </row>
    <row r="170" spans="1:22" s="18" customFormat="1" ht="12.75" outlineLevel="1">
      <c r="A170" s="18" t="s">
        <v>314</v>
      </c>
      <c r="B170" s="18" t="s">
        <v>315</v>
      </c>
      <c r="C170" s="21">
        <v>0</v>
      </c>
      <c r="D170" s="21">
        <v>0</v>
      </c>
      <c r="E170" s="21">
        <v>0</v>
      </c>
      <c r="F170" s="21">
        <v>0</v>
      </c>
      <c r="G170" s="21">
        <f>IF(ISNA(VLOOKUP(A170,Profile,10,FALSE)),0,(VLOOKUP(A170,Profile,10,FALSE)))</f>
        <v>0</v>
      </c>
      <c r="H170" s="21">
        <v>0</v>
      </c>
      <c r="I170" s="21">
        <v>0</v>
      </c>
      <c r="J170" s="21"/>
      <c r="K170" s="21">
        <f>IF(ISNA(VLOOKUP(A170,Detail,12,FALSE)*1000),0,((VLOOKUP(A170,Detail,12,FALSE)*1000)))</f>
        <v>8364.6</v>
      </c>
      <c r="L170" s="21">
        <f>K170-G170</f>
        <v>8364.6</v>
      </c>
      <c r="M170" s="42">
        <f>IF(F170=0,0,K170/F170)</f>
        <v>0</v>
      </c>
      <c r="N170" s="21">
        <f>IF(ISNA(VLOOKUP(A170,Detail,10,FALSE)*1000),0,((VLOOKUP(A170,Detail,10,FALSE)*1000)))</f>
        <v>0</v>
      </c>
      <c r="O170" s="22">
        <f>+N170-E170</f>
        <v>0</v>
      </c>
      <c r="P170" s="21">
        <v>0</v>
      </c>
      <c r="Q170" s="22">
        <v>0</v>
      </c>
      <c r="R170" s="43"/>
      <c r="S170" s="27"/>
      <c r="T170" s="62"/>
      <c r="U170" s="71"/>
      <c r="V170" s="71"/>
    </row>
    <row r="171" spans="1:22" s="18" customFormat="1" ht="12" customHeight="1" outlineLevel="1">
      <c r="A171" s="18" t="s">
        <v>316</v>
      </c>
      <c r="B171" s="18" t="s">
        <v>317</v>
      </c>
      <c r="C171" s="21">
        <v>0</v>
      </c>
      <c r="D171" s="21">
        <v>0</v>
      </c>
      <c r="E171" s="21">
        <v>0</v>
      </c>
      <c r="F171" s="21">
        <v>466000</v>
      </c>
      <c r="G171" s="21">
        <f>IF(ISNA(VLOOKUP(A171,Profile,10,FALSE)),0,(VLOOKUP(A171,Profile,10,FALSE)))</f>
        <v>0</v>
      </c>
      <c r="H171" s="21"/>
      <c r="I171" s="21"/>
      <c r="J171" s="21"/>
      <c r="K171" s="21">
        <f>IF(ISNA(VLOOKUP(A171,Detail,12,FALSE)*1000),0,((VLOOKUP(A171,Detail,12,FALSE)*1000)))</f>
        <v>0</v>
      </c>
      <c r="L171" s="21">
        <f>K171-G171</f>
        <v>0</v>
      </c>
      <c r="M171" s="42">
        <f>IF(F171=0,0,K171/F171)</f>
        <v>0</v>
      </c>
      <c r="N171" s="21">
        <f>IF(ISNA(VLOOKUP(A171,Detail,10,FALSE)*1000),0,((VLOOKUP(A171,Detail,10,FALSE)*1000)))</f>
        <v>466000</v>
      </c>
      <c r="O171" s="22">
        <f>+N171-E171</f>
        <v>466000</v>
      </c>
      <c r="P171" s="21">
        <v>0</v>
      </c>
      <c r="Q171" s="22">
        <v>466000</v>
      </c>
      <c r="R171" s="43"/>
      <c r="S171" s="27"/>
      <c r="T171" s="62" t="s">
        <v>318</v>
      </c>
      <c r="U171" s="71"/>
      <c r="V171" s="71"/>
    </row>
    <row r="172" spans="3:22" s="18" customFormat="1" ht="6" customHeight="1" outlineLevel="1">
      <c r="C172" s="21"/>
      <c r="D172" s="21"/>
      <c r="E172" s="21"/>
      <c r="F172" s="21"/>
      <c r="G172" s="21"/>
      <c r="H172" s="21"/>
      <c r="I172" s="21"/>
      <c r="J172" s="21"/>
      <c r="K172" s="21"/>
      <c r="L172" s="21"/>
      <c r="M172" s="46"/>
      <c r="N172" s="21"/>
      <c r="O172" s="22">
        <f>+N172-E172</f>
        <v>0</v>
      </c>
      <c r="P172" s="21"/>
      <c r="Q172" s="21"/>
      <c r="R172" s="43"/>
      <c r="S172" s="27"/>
      <c r="T172" s="62"/>
      <c r="U172" s="71"/>
      <c r="V172" s="71"/>
    </row>
    <row r="173" spans="1:22" s="18" customFormat="1" ht="12.75" outlineLevel="1">
      <c r="A173" s="18" t="s">
        <v>319</v>
      </c>
      <c r="B173" s="36" t="s">
        <v>320</v>
      </c>
      <c r="C173" s="21">
        <v>0</v>
      </c>
      <c r="D173" s="21">
        <v>0</v>
      </c>
      <c r="E173" s="21">
        <v>0</v>
      </c>
      <c r="F173" s="21">
        <v>0</v>
      </c>
      <c r="G173" s="21">
        <f>IF(ISNA(VLOOKUP(A173,Profile,10,FALSE)),0,(VLOOKUP(A173,Profile,10,FALSE)))</f>
        <v>0</v>
      </c>
      <c r="H173" s="21"/>
      <c r="I173" s="21"/>
      <c r="J173" s="21"/>
      <c r="K173" s="21">
        <f>IF(ISNA(VLOOKUP(A173,Detail,12,FALSE)*1000),0,((VLOOKUP(A173,Detail,12,FALSE)*1000)))</f>
        <v>0</v>
      </c>
      <c r="L173" s="21">
        <f>K173-G173</f>
        <v>0</v>
      </c>
      <c r="M173" s="42">
        <f>IF(F173=0,0,K173/F173)</f>
        <v>0</v>
      </c>
      <c r="N173" s="21">
        <v>0</v>
      </c>
      <c r="O173" s="22">
        <f>+N173-E173</f>
        <v>0</v>
      </c>
      <c r="P173" s="21">
        <v>0</v>
      </c>
      <c r="Q173" s="22">
        <v>0</v>
      </c>
      <c r="R173" s="43"/>
      <c r="S173" s="48"/>
      <c r="T173" s="62"/>
      <c r="U173" s="71"/>
      <c r="V173" s="71"/>
    </row>
    <row r="174" spans="1:22" ht="6" customHeight="1" outlineLevel="1">
      <c r="A174" s="18"/>
      <c r="B174" s="18"/>
      <c r="C174" s="21"/>
      <c r="D174" s="21"/>
      <c r="E174" s="21"/>
      <c r="F174" s="21"/>
      <c r="G174" s="21"/>
      <c r="H174" s="21"/>
      <c r="I174" s="21"/>
      <c r="J174" s="21"/>
      <c r="K174" s="21"/>
      <c r="L174" s="21"/>
      <c r="M174" s="46"/>
      <c r="N174" s="21"/>
      <c r="O174" s="21"/>
      <c r="P174" s="21"/>
      <c r="Q174" s="21"/>
      <c r="U174" s="71"/>
      <c r="V174" s="71"/>
    </row>
    <row r="175" spans="1:22" s="18" customFormat="1" ht="12.75" outlineLevel="1">
      <c r="A175" s="18" t="s">
        <v>321</v>
      </c>
      <c r="B175" s="18" t="s">
        <v>322</v>
      </c>
      <c r="C175" s="21">
        <v>900000</v>
      </c>
      <c r="D175" s="21">
        <v>0</v>
      </c>
      <c r="E175" s="21">
        <v>900000</v>
      </c>
      <c r="F175" s="21">
        <v>900000</v>
      </c>
      <c r="G175" s="21">
        <f>IF(ISNA(VLOOKUP(A175,Profile,10,FALSE)),0,(VLOOKUP(A175,Profile,10,FALSE)))</f>
        <v>223836</v>
      </c>
      <c r="H175" s="21">
        <v>900000</v>
      </c>
      <c r="I175" s="21">
        <v>900000</v>
      </c>
      <c r="J175" s="21">
        <v>900000</v>
      </c>
      <c r="K175" s="21">
        <f>IF(ISNA(VLOOKUP(A175,Detail,12,FALSE)*1000),0,((VLOOKUP(A175,Detail,12,FALSE)*1000)))</f>
        <v>361617.52</v>
      </c>
      <c r="L175" s="21">
        <f>K175-G175</f>
        <v>137781.52000000002</v>
      </c>
      <c r="M175" s="42">
        <f>IF(F175=0,0,K175/F175)</f>
        <v>0.4017972444444445</v>
      </c>
      <c r="N175" s="21">
        <f>IF(ISNA(VLOOKUP(A175,Detail,10,FALSE)*1000),0,((VLOOKUP(A175,Detail,10,FALSE)*1000)))</f>
        <v>900000</v>
      </c>
      <c r="O175" s="22">
        <f>+N175-E175</f>
        <v>0</v>
      </c>
      <c r="P175" s="21">
        <v>0</v>
      </c>
      <c r="Q175" s="22">
        <v>0</v>
      </c>
      <c r="R175" s="43"/>
      <c r="S175" s="48"/>
      <c r="T175" s="62"/>
      <c r="U175" s="71"/>
      <c r="V175" s="71"/>
    </row>
    <row r="176" spans="1:22" s="18" customFormat="1" ht="12.75" outlineLevel="1">
      <c r="A176" s="18" t="s">
        <v>323</v>
      </c>
      <c r="B176" s="18" t="s">
        <v>324</v>
      </c>
      <c r="C176" s="21">
        <v>2850000</v>
      </c>
      <c r="D176" s="21">
        <v>0</v>
      </c>
      <c r="E176" s="21">
        <v>2850000</v>
      </c>
      <c r="F176" s="21">
        <v>2850000</v>
      </c>
      <c r="G176" s="21">
        <f>IF(ISNA(VLOOKUP(A176,Profile,10,FALSE)),0,(VLOOKUP(A176,Profile,10,FALSE)))</f>
        <v>833915</v>
      </c>
      <c r="H176" s="21">
        <v>2850000</v>
      </c>
      <c r="I176" s="21">
        <v>2549000</v>
      </c>
      <c r="J176" s="21">
        <v>2490000</v>
      </c>
      <c r="K176" s="21">
        <f>IF(ISNA(VLOOKUP(A176,Detail,12,FALSE)*1000),0,((VLOOKUP(A176,Detail,12,FALSE)*1000)))</f>
        <v>861228.19</v>
      </c>
      <c r="L176" s="21">
        <f>K176-G176</f>
        <v>27313.189999999944</v>
      </c>
      <c r="M176" s="42">
        <f>IF(F176=0,0,K176/F176)</f>
        <v>0.30218532982456137</v>
      </c>
      <c r="N176" s="21">
        <f>IF(ISNA(VLOOKUP(A176,Detail,10,FALSE)*1000),0,((VLOOKUP(A176,Detail,10,FALSE)*1000)))</f>
        <v>2850000</v>
      </c>
      <c r="O176" s="22">
        <f>+N176-E176</f>
        <v>0</v>
      </c>
      <c r="P176" s="21">
        <v>0</v>
      </c>
      <c r="Q176" s="22">
        <v>0</v>
      </c>
      <c r="R176" s="43"/>
      <c r="S176" s="48"/>
      <c r="T176" s="62"/>
      <c r="U176" s="71"/>
      <c r="V176" s="71"/>
    </row>
    <row r="177" spans="1:22" s="18" customFormat="1" ht="12.75" outlineLevel="1">
      <c r="A177" s="18" t="s">
        <v>325</v>
      </c>
      <c r="B177" s="18" t="s">
        <v>326</v>
      </c>
      <c r="C177" s="21">
        <v>1256000</v>
      </c>
      <c r="D177" s="21">
        <v>0</v>
      </c>
      <c r="E177" s="21">
        <v>1256000</v>
      </c>
      <c r="F177" s="21">
        <v>1256000</v>
      </c>
      <c r="G177" s="21">
        <f>IF(ISNA(VLOOKUP(A177,Profile,10,FALSE)),0,(VLOOKUP(A177,Profile,10,FALSE)))</f>
        <v>276000</v>
      </c>
      <c r="H177" s="21">
        <v>1256000</v>
      </c>
      <c r="I177" s="21">
        <v>1221000</v>
      </c>
      <c r="J177" s="21">
        <v>1221000</v>
      </c>
      <c r="K177" s="21">
        <f>IF(ISNA(VLOOKUP(A177,Detail,12,FALSE)*1000),0,((VLOOKUP(A177,Detail,12,FALSE)*1000)))</f>
        <v>410744.04</v>
      </c>
      <c r="L177" s="21">
        <f>K177-G177</f>
        <v>134744.03999999998</v>
      </c>
      <c r="M177" s="42">
        <f>IF(F177=0,0,K177/F177)</f>
        <v>0.3270255095541401</v>
      </c>
      <c r="N177" s="21">
        <f>IF(ISNA(VLOOKUP(A177,Detail,10,FALSE)*1000),0,((VLOOKUP(A177,Detail,10,FALSE)*1000)))</f>
        <v>1256000</v>
      </c>
      <c r="O177" s="22">
        <f>+N177-E177</f>
        <v>0</v>
      </c>
      <c r="P177" s="21">
        <v>0</v>
      </c>
      <c r="Q177" s="22">
        <v>0</v>
      </c>
      <c r="R177" s="43"/>
      <c r="S177" s="48"/>
      <c r="T177" s="62"/>
      <c r="U177" s="71"/>
      <c r="V177" s="71"/>
    </row>
    <row r="178" spans="1:22" s="18" customFormat="1" ht="12.75" outlineLevel="1">
      <c r="A178" s="18" t="s">
        <v>327</v>
      </c>
      <c r="B178" s="18" t="s">
        <v>328</v>
      </c>
      <c r="C178" s="21">
        <v>850000</v>
      </c>
      <c r="D178" s="21">
        <v>0</v>
      </c>
      <c r="E178" s="21">
        <v>850000</v>
      </c>
      <c r="F178" s="21">
        <v>805000</v>
      </c>
      <c r="G178" s="21">
        <f>IF(ISNA(VLOOKUP(A178,Profile,10,FALSE)),0,(VLOOKUP(A178,Profile,10,FALSE)))</f>
        <v>211399</v>
      </c>
      <c r="H178" s="21">
        <v>830000</v>
      </c>
      <c r="I178" s="21">
        <v>820000</v>
      </c>
      <c r="J178" s="21">
        <v>800000</v>
      </c>
      <c r="K178" s="21">
        <f>IF(ISNA(VLOOKUP(A178,Detail,12,FALSE)*1000),0,((VLOOKUP(A178,Detail,12,FALSE)*1000)))</f>
        <v>78192.32</v>
      </c>
      <c r="L178" s="21">
        <f>K178-G178</f>
        <v>-133206.68</v>
      </c>
      <c r="M178" s="42">
        <f>IF(F178=0,0,K178/F178)</f>
        <v>0.09713331677018634</v>
      </c>
      <c r="N178" s="21">
        <f>IF(ISNA(VLOOKUP(A178,Detail,10,FALSE)*1000),0,((VLOOKUP(A178,Detail,10,FALSE)*1000)))</f>
        <v>850000</v>
      </c>
      <c r="O178" s="22">
        <f>+N178-E178</f>
        <v>0</v>
      </c>
      <c r="P178" s="21">
        <v>0</v>
      </c>
      <c r="Q178" s="22">
        <f>O178</f>
        <v>0</v>
      </c>
      <c r="R178" s="43"/>
      <c r="S178" s="48"/>
      <c r="T178" s="62" t="s">
        <v>329</v>
      </c>
      <c r="U178" s="71"/>
      <c r="V178" s="71"/>
    </row>
    <row r="179" spans="1:22" s="18" customFormat="1" ht="12.75" outlineLevel="1">
      <c r="A179" s="18" t="s">
        <v>330</v>
      </c>
      <c r="B179" s="18" t="s">
        <v>331</v>
      </c>
      <c r="C179" s="21">
        <v>309000</v>
      </c>
      <c r="D179" s="21">
        <v>0</v>
      </c>
      <c r="E179" s="21">
        <v>309000</v>
      </c>
      <c r="F179" s="21">
        <v>309000</v>
      </c>
      <c r="G179" s="21">
        <f>IF(ISNA(VLOOKUP(A179,Profile,10,FALSE)),0,(VLOOKUP(A179,Profile,10,FALSE)))</f>
        <v>90528</v>
      </c>
      <c r="H179" s="21">
        <v>309000</v>
      </c>
      <c r="I179" s="21">
        <v>309000</v>
      </c>
      <c r="J179" s="21">
        <v>309000</v>
      </c>
      <c r="K179" s="21">
        <f>IF(ISNA(VLOOKUP(A179,Detail,12,FALSE)*1000),0,((VLOOKUP(A179,Detail,12,FALSE)*1000)))</f>
        <v>33237.11</v>
      </c>
      <c r="L179" s="21">
        <f>K179-G179</f>
        <v>-57290.89</v>
      </c>
      <c r="M179" s="42">
        <f>IF(F179=0,0,K179/F179)</f>
        <v>0.10756346278317153</v>
      </c>
      <c r="N179" s="21">
        <f>IF(ISNA(VLOOKUP(A179,Detail,10,FALSE)*1000),0,((VLOOKUP(A179,Detail,10,FALSE)*1000)))</f>
        <v>309000</v>
      </c>
      <c r="O179" s="22">
        <f>+N179-E179</f>
        <v>0</v>
      </c>
      <c r="P179" s="21">
        <v>0</v>
      </c>
      <c r="Q179" s="22">
        <v>0</v>
      </c>
      <c r="R179" s="43"/>
      <c r="S179" s="48"/>
      <c r="T179" s="62"/>
      <c r="U179" s="71"/>
      <c r="V179" s="71"/>
    </row>
    <row r="180" spans="3:22" s="18" customFormat="1" ht="6" customHeight="1" outlineLevel="1">
      <c r="C180" s="21"/>
      <c r="D180" s="21"/>
      <c r="E180" s="21"/>
      <c r="F180" s="21"/>
      <c r="G180" s="21"/>
      <c r="H180" s="21"/>
      <c r="I180" s="21"/>
      <c r="J180" s="21"/>
      <c r="K180" s="21"/>
      <c r="L180" s="21"/>
      <c r="M180" s="46"/>
      <c r="N180" s="21"/>
      <c r="O180" s="21"/>
      <c r="P180" s="21"/>
      <c r="Q180" s="21"/>
      <c r="R180" s="43"/>
      <c r="S180" s="48"/>
      <c r="T180" s="62"/>
      <c r="U180" s="71"/>
      <c r="V180" s="71"/>
    </row>
    <row r="181" spans="2:22" s="72" customFormat="1" ht="15">
      <c r="B181" s="73" t="s">
        <v>332</v>
      </c>
      <c r="C181" s="74">
        <f aca="true" t="shared" si="70" ref="C181:L181">SUM(C148:C180)</f>
        <v>8395000</v>
      </c>
      <c r="D181" s="74">
        <f t="shared" si="70"/>
        <v>0</v>
      </c>
      <c r="E181" s="74">
        <f t="shared" si="70"/>
        <v>8395000</v>
      </c>
      <c r="F181" s="74">
        <f t="shared" si="70"/>
        <v>8297500</v>
      </c>
      <c r="G181" s="74">
        <f t="shared" si="70"/>
        <v>1849783</v>
      </c>
      <c r="H181" s="74">
        <f t="shared" si="70"/>
        <v>8375000</v>
      </c>
      <c r="I181" s="74">
        <f t="shared" si="70"/>
        <v>8029000</v>
      </c>
      <c r="J181" s="74">
        <f t="shared" si="70"/>
        <v>7736000</v>
      </c>
      <c r="K181" s="74">
        <f t="shared" si="70"/>
        <v>1984170.85</v>
      </c>
      <c r="L181" s="74">
        <f t="shared" si="70"/>
        <v>134387.84999999992</v>
      </c>
      <c r="M181" s="31">
        <f>K181/F181</f>
        <v>0.23912875564929198</v>
      </c>
      <c r="N181" s="74">
        <f>SUM(N148:N179)</f>
        <v>8342500</v>
      </c>
      <c r="O181" s="74">
        <f>SUM(O148:O179)</f>
        <v>-52500</v>
      </c>
      <c r="P181" s="74">
        <f>SUM(P148:P179)</f>
        <v>-950000</v>
      </c>
      <c r="Q181" s="74">
        <f>SUM(Q148:Q179)</f>
        <v>897500</v>
      </c>
      <c r="R181" s="75"/>
      <c r="S181" s="76"/>
      <c r="T181" s="77"/>
      <c r="U181" s="78"/>
      <c r="V181" s="78"/>
    </row>
    <row r="182" spans="2:22" ht="6" customHeight="1">
      <c r="B182" s="18"/>
      <c r="C182" s="21"/>
      <c r="D182" s="21"/>
      <c r="E182" s="21"/>
      <c r="F182" s="21"/>
      <c r="G182" s="21"/>
      <c r="H182" s="21"/>
      <c r="I182" s="21"/>
      <c r="J182" s="21"/>
      <c r="K182" s="21"/>
      <c r="L182" s="21"/>
      <c r="M182" s="46"/>
      <c r="N182" s="21"/>
      <c r="O182" s="21"/>
      <c r="P182" s="21"/>
      <c r="Q182" s="21"/>
      <c r="S182" s="79"/>
      <c r="T182" s="45"/>
      <c r="U182" s="71"/>
      <c r="V182" s="71"/>
    </row>
    <row r="183" spans="2:22" s="72" customFormat="1" ht="15">
      <c r="B183" s="73" t="s">
        <v>333</v>
      </c>
      <c r="C183" s="74">
        <f aca="true" t="shared" si="71" ref="C183:L183">C181+C145</f>
        <v>23993342</v>
      </c>
      <c r="D183" s="74">
        <f t="shared" si="71"/>
        <v>3684071.42</v>
      </c>
      <c r="E183" s="74">
        <f t="shared" si="71"/>
        <v>27867898.42</v>
      </c>
      <c r="F183" s="74">
        <f t="shared" si="71"/>
        <v>28198138.42</v>
      </c>
      <c r="G183" s="74">
        <f t="shared" si="71"/>
        <v>3454074.125</v>
      </c>
      <c r="H183" s="74">
        <f t="shared" si="71"/>
        <v>16121000</v>
      </c>
      <c r="I183" s="74">
        <f t="shared" si="71"/>
        <v>13092000</v>
      </c>
      <c r="J183" s="74">
        <f t="shared" si="71"/>
        <v>11272000</v>
      </c>
      <c r="K183" s="74">
        <f t="shared" si="71"/>
        <v>3533034.58</v>
      </c>
      <c r="L183" s="74">
        <f t="shared" si="71"/>
        <v>78960.45499999987</v>
      </c>
      <c r="M183" s="31">
        <f>K183/F183</f>
        <v>0.12529318522296976</v>
      </c>
      <c r="N183" s="74">
        <f>N181+N145</f>
        <v>20814760.880000003</v>
      </c>
      <c r="O183" s="74">
        <f>O181+O145</f>
        <v>-7053137.540000001</v>
      </c>
      <c r="P183" s="74">
        <f>P181+P145</f>
        <v>-8773278</v>
      </c>
      <c r="Q183" s="74">
        <f>Q181+Q145</f>
        <v>1720140.44</v>
      </c>
      <c r="R183" s="75"/>
      <c r="S183" s="76"/>
      <c r="T183" s="77"/>
      <c r="U183" s="78"/>
      <c r="V183" s="78"/>
    </row>
    <row r="184" spans="3:22" ht="6" customHeight="1">
      <c r="C184" s="26"/>
      <c r="D184" s="26"/>
      <c r="E184" s="26"/>
      <c r="F184" s="26"/>
      <c r="G184" s="26"/>
      <c r="H184" s="26"/>
      <c r="I184" s="26"/>
      <c r="J184" s="26"/>
      <c r="K184" s="26"/>
      <c r="L184" s="26"/>
      <c r="M184" s="25"/>
      <c r="N184" s="26"/>
      <c r="O184" s="26"/>
      <c r="P184" s="26"/>
      <c r="Q184" s="26"/>
      <c r="T184" s="50"/>
      <c r="U184" s="71"/>
      <c r="V184" s="71"/>
    </row>
    <row r="185" spans="2:22" ht="12.75" outlineLevel="1">
      <c r="B185" s="80" t="s">
        <v>334</v>
      </c>
      <c r="C185" s="26"/>
      <c r="D185" s="26"/>
      <c r="E185" s="26"/>
      <c r="F185" s="26"/>
      <c r="G185" s="26"/>
      <c r="H185" s="26"/>
      <c r="I185" s="26"/>
      <c r="J185" s="26"/>
      <c r="K185" s="26"/>
      <c r="L185" s="26"/>
      <c r="M185" s="25"/>
      <c r="N185" s="26"/>
      <c r="O185" s="26"/>
      <c r="P185" s="26"/>
      <c r="Q185" s="26"/>
      <c r="T185" s="50"/>
      <c r="U185" s="71"/>
      <c r="V185" s="71"/>
    </row>
    <row r="186" spans="2:22" ht="12.75" outlineLevel="1">
      <c r="B186" s="1" t="s">
        <v>335</v>
      </c>
      <c r="C186" s="21">
        <v>0</v>
      </c>
      <c r="D186" s="21">
        <v>0</v>
      </c>
      <c r="E186" s="26">
        <v>0</v>
      </c>
      <c r="F186" s="26">
        <v>618225</v>
      </c>
      <c r="G186" s="26"/>
      <c r="H186" s="26"/>
      <c r="I186" s="26"/>
      <c r="J186" s="26"/>
      <c r="K186" s="81"/>
      <c r="L186" s="81"/>
      <c r="M186" s="82"/>
      <c r="N186" s="83">
        <f>642773+13442</f>
        <v>656215</v>
      </c>
      <c r="O186" s="22">
        <f aca="true" t="shared" si="72" ref="O186:O192">+N186-E186</f>
        <v>656215</v>
      </c>
      <c r="P186" s="26"/>
      <c r="Q186" s="26">
        <v>656214</v>
      </c>
      <c r="T186" s="50"/>
      <c r="U186" s="71"/>
      <c r="V186" s="71"/>
    </row>
    <row r="187" spans="2:22" ht="12.75" outlineLevel="1">
      <c r="B187" s="1" t="s">
        <v>336</v>
      </c>
      <c r="C187" s="84">
        <v>590000</v>
      </c>
      <c r="D187" s="21">
        <v>0</v>
      </c>
      <c r="E187" s="26">
        <v>590000</v>
      </c>
      <c r="F187" s="26">
        <v>590000</v>
      </c>
      <c r="G187" s="26"/>
      <c r="H187" s="26">
        <v>390000</v>
      </c>
      <c r="I187" s="26">
        <v>390000</v>
      </c>
      <c r="J187" s="26">
        <v>390000</v>
      </c>
      <c r="K187" s="81"/>
      <c r="L187" s="81"/>
      <c r="M187" s="82"/>
      <c r="N187" s="83">
        <v>590000</v>
      </c>
      <c r="O187" s="22">
        <f t="shared" si="72"/>
        <v>0</v>
      </c>
      <c r="P187" s="26"/>
      <c r="Q187" s="26"/>
      <c r="T187" s="50"/>
      <c r="U187" s="71"/>
      <c r="V187" s="71"/>
    </row>
    <row r="188" spans="2:22" ht="12.75" outlineLevel="1">
      <c r="B188" s="1" t="s">
        <v>337</v>
      </c>
      <c r="C188" s="84">
        <v>3378000</v>
      </c>
      <c r="D188" s="21">
        <v>0</v>
      </c>
      <c r="E188" s="26">
        <v>7079787</v>
      </c>
      <c r="F188" s="26">
        <v>7079787</v>
      </c>
      <c r="G188" s="26"/>
      <c r="H188" s="26">
        <v>2262583</v>
      </c>
      <c r="I188" s="26">
        <v>1000000</v>
      </c>
      <c r="J188" s="26">
        <v>632220</v>
      </c>
      <c r="K188" s="81"/>
      <c r="L188" s="81"/>
      <c r="M188" s="82"/>
      <c r="N188" s="83">
        <v>5586556</v>
      </c>
      <c r="O188" s="22">
        <f t="shared" si="72"/>
        <v>-1493231</v>
      </c>
      <c r="P188" s="26">
        <v>-1559157</v>
      </c>
      <c r="Q188" s="26">
        <v>6426</v>
      </c>
      <c r="T188" s="50" t="s">
        <v>338</v>
      </c>
      <c r="U188" s="71"/>
      <c r="V188" s="71"/>
    </row>
    <row r="189" spans="2:22" ht="12.75" outlineLevel="1">
      <c r="B189" s="1" t="s">
        <v>339</v>
      </c>
      <c r="C189" s="84">
        <v>3600000</v>
      </c>
      <c r="D189" s="21">
        <v>0</v>
      </c>
      <c r="E189" s="26">
        <v>3600000</v>
      </c>
      <c r="F189" s="26">
        <v>3600000</v>
      </c>
      <c r="G189" s="26"/>
      <c r="H189" s="21">
        <v>1340000</v>
      </c>
      <c r="I189" s="21">
        <v>1333280</v>
      </c>
      <c r="J189" s="21">
        <v>1453780</v>
      </c>
      <c r="K189" s="81"/>
      <c r="L189" s="81"/>
      <c r="M189" s="82"/>
      <c r="N189" s="83">
        <v>3600000</v>
      </c>
      <c r="O189" s="22">
        <f t="shared" si="72"/>
        <v>0</v>
      </c>
      <c r="P189" s="26"/>
      <c r="Q189" s="26"/>
      <c r="T189" s="50"/>
      <c r="U189" s="71"/>
      <c r="V189" s="71"/>
    </row>
    <row r="190" spans="2:22" ht="12.75" outlineLevel="1">
      <c r="B190" s="1" t="s">
        <v>340</v>
      </c>
      <c r="C190" s="84">
        <v>457505</v>
      </c>
      <c r="D190" s="21">
        <v>0</v>
      </c>
      <c r="E190" s="26">
        <v>457505</v>
      </c>
      <c r="F190" s="26">
        <v>457505</v>
      </c>
      <c r="G190" s="26"/>
      <c r="H190" s="21">
        <v>356000</v>
      </c>
      <c r="I190" s="21">
        <v>0</v>
      </c>
      <c r="J190" s="21">
        <v>0</v>
      </c>
      <c r="K190" s="81"/>
      <c r="L190" s="81"/>
      <c r="M190" s="82"/>
      <c r="N190" s="83">
        <v>617505</v>
      </c>
      <c r="O190" s="22">
        <f t="shared" si="72"/>
        <v>160000</v>
      </c>
      <c r="P190" s="26"/>
      <c r="Q190" s="26">
        <v>160000</v>
      </c>
      <c r="T190" s="50"/>
      <c r="U190" s="71"/>
      <c r="V190" s="71"/>
    </row>
    <row r="191" spans="2:20" ht="12.75" outlineLevel="1">
      <c r="B191" s="1" t="s">
        <v>341</v>
      </c>
      <c r="C191" s="84">
        <v>1291000</v>
      </c>
      <c r="D191" s="21">
        <v>0</v>
      </c>
      <c r="E191" s="26">
        <f>1291000+190485</f>
        <v>1481485</v>
      </c>
      <c r="F191" s="26">
        <v>1291000</v>
      </c>
      <c r="G191" s="26"/>
      <c r="H191" s="26">
        <v>1230000</v>
      </c>
      <c r="I191" s="26">
        <v>1270000</v>
      </c>
      <c r="J191" s="26">
        <v>1370000</v>
      </c>
      <c r="K191" s="81"/>
      <c r="L191" s="81"/>
      <c r="M191" s="82"/>
      <c r="N191" s="83">
        <f>1291000+130985</f>
        <v>1421985</v>
      </c>
      <c r="O191" s="22">
        <f t="shared" si="72"/>
        <v>-59500</v>
      </c>
      <c r="P191" s="26"/>
      <c r="Q191" s="26"/>
      <c r="T191" s="50"/>
    </row>
    <row r="192" spans="2:20" ht="12.75" outlineLevel="1">
      <c r="B192" s="1" t="s">
        <v>342</v>
      </c>
      <c r="C192" s="84">
        <v>6281837</v>
      </c>
      <c r="D192" s="21">
        <v>0</v>
      </c>
      <c r="E192" s="85">
        <v>6264121</v>
      </c>
      <c r="F192" s="26">
        <v>6264121</v>
      </c>
      <c r="G192" s="26"/>
      <c r="H192" s="26">
        <v>3467417</v>
      </c>
      <c r="I192" s="26">
        <v>1064720</v>
      </c>
      <c r="J192" s="26"/>
      <c r="K192" s="81"/>
      <c r="L192" s="81"/>
      <c r="M192" s="82"/>
      <c r="N192" s="83">
        <v>0</v>
      </c>
      <c r="O192" s="22">
        <f t="shared" si="72"/>
        <v>-6264121</v>
      </c>
      <c r="P192" s="26">
        <v>-6264121</v>
      </c>
      <c r="Q192" s="26"/>
      <c r="T192" s="50"/>
    </row>
    <row r="193" spans="3:20" ht="6" customHeight="1" outlineLevel="1">
      <c r="C193" s="26"/>
      <c r="D193" s="21"/>
      <c r="E193" s="26"/>
      <c r="F193" s="26"/>
      <c r="G193" s="26"/>
      <c r="H193" s="26"/>
      <c r="I193" s="26"/>
      <c r="J193" s="26"/>
      <c r="K193" s="81"/>
      <c r="L193" s="81"/>
      <c r="M193" s="82"/>
      <c r="N193" s="86"/>
      <c r="O193" s="26"/>
      <c r="P193" s="26"/>
      <c r="Q193" s="26"/>
      <c r="T193" s="50"/>
    </row>
    <row r="194" spans="2:20" s="87" customFormat="1" ht="15">
      <c r="B194" s="29" t="s">
        <v>343</v>
      </c>
      <c r="C194" s="30">
        <v>15598342</v>
      </c>
      <c r="D194" s="30">
        <v>0</v>
      </c>
      <c r="E194" s="30">
        <f>+SUM(E186:E192)</f>
        <v>19472898</v>
      </c>
      <c r="F194" s="30">
        <f>SUM(F186:F192)</f>
        <v>19900638</v>
      </c>
      <c r="G194" s="30"/>
      <c r="H194" s="30">
        <v>9046000</v>
      </c>
      <c r="I194" s="30">
        <v>5058000</v>
      </c>
      <c r="J194" s="30">
        <v>3846000</v>
      </c>
      <c r="K194" s="30"/>
      <c r="L194" s="30"/>
      <c r="M194" s="88"/>
      <c r="N194" s="30">
        <f>+SUM(N186:N192)</f>
        <v>12472261</v>
      </c>
      <c r="O194" s="30">
        <f>+SUM(O186:O192)</f>
        <v>-7000637</v>
      </c>
      <c r="P194" s="30">
        <f>+SUM(P186:P192)</f>
        <v>-7823278</v>
      </c>
      <c r="Q194" s="30">
        <f>+SUM(Q186:Q192)</f>
        <v>822640</v>
      </c>
      <c r="R194" s="32"/>
      <c r="S194" s="33"/>
      <c r="T194" s="34"/>
    </row>
    <row r="195" spans="3:20" ht="6" customHeight="1">
      <c r="C195" s="26"/>
      <c r="D195" s="21"/>
      <c r="E195" s="26"/>
      <c r="F195" s="26"/>
      <c r="G195" s="26"/>
      <c r="H195" s="26"/>
      <c r="I195" s="26"/>
      <c r="J195" s="26"/>
      <c r="K195" s="81"/>
      <c r="L195" s="81"/>
      <c r="M195" s="82"/>
      <c r="N195" s="26"/>
      <c r="O195" s="26"/>
      <c r="P195" s="26"/>
      <c r="Q195" s="26"/>
      <c r="T195" s="50"/>
    </row>
    <row r="196" spans="2:20" ht="12.75" outlineLevel="1">
      <c r="B196" s="80" t="s">
        <v>344</v>
      </c>
      <c r="C196" s="26"/>
      <c r="D196" s="21"/>
      <c r="E196" s="26"/>
      <c r="F196" s="26"/>
      <c r="G196" s="26"/>
      <c r="H196" s="26"/>
      <c r="I196" s="26"/>
      <c r="J196" s="26"/>
      <c r="K196" s="81"/>
      <c r="L196" s="81"/>
      <c r="M196" s="82"/>
      <c r="N196" s="26"/>
      <c r="O196" s="26"/>
      <c r="P196" s="26"/>
      <c r="Q196" s="26"/>
      <c r="T196" s="50"/>
    </row>
    <row r="197" spans="2:20" ht="12.75" outlineLevel="1">
      <c r="B197" s="1" t="s">
        <v>345</v>
      </c>
      <c r="C197" s="26">
        <v>8395000</v>
      </c>
      <c r="D197" s="21">
        <v>0</v>
      </c>
      <c r="E197" s="26">
        <v>8395000</v>
      </c>
      <c r="F197" s="26">
        <v>8297500</v>
      </c>
      <c r="G197" s="26"/>
      <c r="H197" s="26"/>
      <c r="I197" s="26"/>
      <c r="J197" s="26"/>
      <c r="K197" s="81"/>
      <c r="L197" s="81"/>
      <c r="M197" s="82"/>
      <c r="N197" s="26">
        <v>8342500</v>
      </c>
      <c r="O197" s="22">
        <f>+N197-E197</f>
        <v>-52500</v>
      </c>
      <c r="P197" s="26">
        <f>-518500-431500</f>
        <v>-950000</v>
      </c>
      <c r="Q197" s="26">
        <f>466000+431500</f>
        <v>897500</v>
      </c>
      <c r="T197" s="50"/>
    </row>
    <row r="198" spans="2:20" ht="12.75" outlineLevel="1">
      <c r="B198" s="1" t="s">
        <v>346</v>
      </c>
      <c r="C198" s="26">
        <v>0</v>
      </c>
      <c r="D198" s="21">
        <v>0</v>
      </c>
      <c r="E198" s="26">
        <v>0</v>
      </c>
      <c r="F198" s="26">
        <v>0</v>
      </c>
      <c r="G198" s="26"/>
      <c r="H198" s="26"/>
      <c r="I198" s="26"/>
      <c r="J198" s="26"/>
      <c r="K198" s="81"/>
      <c r="L198" s="81"/>
      <c r="M198" s="82"/>
      <c r="N198" s="26">
        <v>0</v>
      </c>
      <c r="O198" s="22">
        <f>+N198-E198</f>
        <v>0</v>
      </c>
      <c r="P198" s="26"/>
      <c r="Q198" s="26"/>
      <c r="T198" s="50"/>
    </row>
    <row r="199" spans="2:20" ht="12.75" outlineLevel="1">
      <c r="B199" s="1" t="s">
        <v>347</v>
      </c>
      <c r="C199" s="26">
        <v>0</v>
      </c>
      <c r="D199" s="21">
        <v>0</v>
      </c>
      <c r="E199" s="26">
        <v>0</v>
      </c>
      <c r="F199" s="26">
        <v>0</v>
      </c>
      <c r="G199" s="26"/>
      <c r="H199" s="26"/>
      <c r="I199" s="26"/>
      <c r="J199" s="26"/>
      <c r="K199" s="81"/>
      <c r="L199" s="81"/>
      <c r="M199" s="82"/>
      <c r="N199" s="26">
        <v>0</v>
      </c>
      <c r="O199" s="22">
        <f>+N199-E199</f>
        <v>0</v>
      </c>
      <c r="P199" s="26"/>
      <c r="Q199" s="26"/>
      <c r="T199" s="50"/>
    </row>
    <row r="200" spans="2:20" ht="12.75" outlineLevel="1">
      <c r="B200" s="1" t="s">
        <v>342</v>
      </c>
      <c r="C200" s="26">
        <v>0</v>
      </c>
      <c r="D200" s="21">
        <v>0</v>
      </c>
      <c r="E200" s="26">
        <v>0</v>
      </c>
      <c r="F200" s="26">
        <v>0</v>
      </c>
      <c r="G200" s="26"/>
      <c r="H200" s="26"/>
      <c r="I200" s="26"/>
      <c r="J200" s="26"/>
      <c r="K200" s="81"/>
      <c r="L200" s="81"/>
      <c r="M200" s="82"/>
      <c r="N200" s="26">
        <v>0</v>
      </c>
      <c r="O200" s="22">
        <f>+N200-E200</f>
        <v>0</v>
      </c>
      <c r="P200" s="26"/>
      <c r="Q200" s="26"/>
      <c r="T200" s="50"/>
    </row>
    <row r="201" spans="2:20" ht="12.75" outlineLevel="1">
      <c r="B201" s="1" t="s">
        <v>348</v>
      </c>
      <c r="C201" s="26"/>
      <c r="D201" s="21"/>
      <c r="E201" s="26"/>
      <c r="F201" s="26"/>
      <c r="G201" s="26"/>
      <c r="H201" s="26">
        <v>8375000</v>
      </c>
      <c r="I201" s="26">
        <v>8029000</v>
      </c>
      <c r="J201" s="26">
        <v>7736000</v>
      </c>
      <c r="K201" s="81"/>
      <c r="L201" s="81"/>
      <c r="M201" s="82"/>
      <c r="N201" s="26"/>
      <c r="O201" s="26"/>
      <c r="P201" s="26"/>
      <c r="Q201" s="26"/>
      <c r="T201" s="50"/>
    </row>
    <row r="202" spans="3:20" ht="6" customHeight="1" outlineLevel="1">
      <c r="C202" s="26"/>
      <c r="D202" s="21"/>
      <c r="E202" s="26"/>
      <c r="F202" s="26"/>
      <c r="G202" s="26"/>
      <c r="H202" s="26"/>
      <c r="I202" s="26"/>
      <c r="J202" s="26"/>
      <c r="K202" s="81"/>
      <c r="L202" s="81"/>
      <c r="M202" s="82"/>
      <c r="N202" s="26"/>
      <c r="O202" s="26"/>
      <c r="P202" s="26"/>
      <c r="Q202" s="26"/>
      <c r="T202" s="50"/>
    </row>
    <row r="203" spans="2:20" s="87" customFormat="1" ht="15">
      <c r="B203" s="29" t="s">
        <v>349</v>
      </c>
      <c r="C203" s="30">
        <v>8395000</v>
      </c>
      <c r="D203" s="30"/>
      <c r="E203" s="30">
        <f>+SUM(E197:E201)</f>
        <v>8395000</v>
      </c>
      <c r="F203" s="30">
        <f>SUM(F197:F200)</f>
        <v>8297500</v>
      </c>
      <c r="G203" s="30"/>
      <c r="H203" s="30">
        <v>8375000</v>
      </c>
      <c r="I203" s="30">
        <v>8029000</v>
      </c>
      <c r="J203" s="30">
        <v>7736000</v>
      </c>
      <c r="K203" s="30"/>
      <c r="L203" s="30"/>
      <c r="M203" s="88"/>
      <c r="N203" s="30">
        <f>+SUM(N197:N201)</f>
        <v>8342500</v>
      </c>
      <c r="O203" s="30">
        <f>+SUM(O197:O201)</f>
        <v>-52500</v>
      </c>
      <c r="P203" s="30">
        <f>+SUM(P197:P201)</f>
        <v>-950000</v>
      </c>
      <c r="Q203" s="30">
        <f>+SUM(Q197:Q201)</f>
        <v>897500</v>
      </c>
      <c r="R203" s="32"/>
      <c r="S203" s="33"/>
      <c r="T203" s="34"/>
    </row>
    <row r="204" spans="3:20" ht="6" customHeight="1">
      <c r="C204" s="21"/>
      <c r="D204" s="21"/>
      <c r="E204" s="21"/>
      <c r="F204" s="21"/>
      <c r="G204" s="21"/>
      <c r="H204" s="21"/>
      <c r="I204" s="21"/>
      <c r="J204" s="21"/>
      <c r="K204" s="21"/>
      <c r="L204" s="21"/>
      <c r="M204" s="25"/>
      <c r="N204" s="21"/>
      <c r="O204" s="21"/>
      <c r="P204" s="21"/>
      <c r="Q204" s="21"/>
      <c r="R204" s="43"/>
      <c r="S204" s="89"/>
      <c r="T204" s="90"/>
    </row>
    <row r="205" spans="2:36" s="87" customFormat="1" ht="15">
      <c r="B205" s="29" t="s">
        <v>350</v>
      </c>
      <c r="C205" s="30">
        <v>23993342</v>
      </c>
      <c r="D205" s="30"/>
      <c r="E205" s="30">
        <f>+E203+E194</f>
        <v>27867898</v>
      </c>
      <c r="F205" s="30">
        <f>F194+F203</f>
        <v>28198138</v>
      </c>
      <c r="G205" s="30"/>
      <c r="H205" s="30">
        <v>17421000</v>
      </c>
      <c r="I205" s="30">
        <v>13087000</v>
      </c>
      <c r="J205" s="30">
        <v>11582000</v>
      </c>
      <c r="K205" s="30"/>
      <c r="L205" s="30"/>
      <c r="M205" s="88"/>
      <c r="N205" s="30">
        <f>N203+N194</f>
        <v>20814761</v>
      </c>
      <c r="O205" s="30">
        <f>O203+O194</f>
        <v>-7053137</v>
      </c>
      <c r="P205" s="30">
        <f>P203+P194</f>
        <v>-8773278</v>
      </c>
      <c r="Q205" s="30">
        <f>Q203+Q194</f>
        <v>1720140</v>
      </c>
      <c r="R205" s="32"/>
      <c r="S205" s="33"/>
      <c r="T205" s="34"/>
      <c r="AD205" s="91"/>
      <c r="AE205" s="92"/>
      <c r="AF205" s="92"/>
      <c r="AG205" s="92"/>
      <c r="AH205" s="93"/>
      <c r="AI205" s="93"/>
      <c r="AJ205" s="92"/>
    </row>
    <row r="207" spans="6:7" ht="12.75">
      <c r="F207" s="3">
        <f>F183-F205</f>
        <v>0.42000000178813934</v>
      </c>
      <c r="G207" s="94"/>
    </row>
    <row r="208" ht="12.75" hidden="1">
      <c r="N208" s="3">
        <v>0.42000000178813934</v>
      </c>
    </row>
    <row r="209" spans="2:17" ht="12.75">
      <c r="B209" s="80"/>
      <c r="E209" s="3">
        <f>E183-E205</f>
        <v>0.42000000178813934</v>
      </c>
      <c r="N209" s="3">
        <f>N183-N205</f>
        <v>-0.11999999731779099</v>
      </c>
      <c r="O209" s="3">
        <f>O183-O205</f>
        <v>-0.5400000009685755</v>
      </c>
      <c r="P209" s="3">
        <f>P183-P205</f>
        <v>0</v>
      </c>
      <c r="Q209" s="3">
        <f>Q183-Q205</f>
        <v>0.43999999994412065</v>
      </c>
    </row>
    <row r="210" spans="2:22" ht="12.75">
      <c r="B210" s="18"/>
      <c r="V210" s="95"/>
    </row>
    <row r="211" spans="2:22" ht="12.75">
      <c r="B211" s="18"/>
      <c r="V211" s="95"/>
    </row>
    <row r="212" spans="22:23" ht="12.75">
      <c r="V212" s="66">
        <v>45051</v>
      </c>
      <c r="W212" s="96" t="s">
        <v>351</v>
      </c>
    </row>
    <row r="213" spans="22:23" ht="13.5" thickBot="1">
      <c r="V213" s="66">
        <v>44500</v>
      </c>
      <c r="W213" s="96" t="s">
        <v>352</v>
      </c>
    </row>
    <row r="214" spans="22:23" ht="12.75">
      <c r="V214" s="97">
        <f>SUM(V212:V213)</f>
        <v>89551</v>
      </c>
      <c r="W214" s="96"/>
    </row>
    <row r="215" spans="22:23" ht="13.5" thickBot="1">
      <c r="V215" s="66">
        <v>130984.97</v>
      </c>
      <c r="W215" s="96" t="s">
        <v>353</v>
      </c>
    </row>
    <row r="216" spans="22:23" ht="12.75">
      <c r="V216" s="97">
        <f>SUM(V214:V215)</f>
        <v>220535.97</v>
      </c>
      <c r="W216" s="96" t="s">
        <v>354</v>
      </c>
    </row>
    <row r="217" spans="22:23" ht="12.75">
      <c r="V217" s="98">
        <v>155000</v>
      </c>
      <c r="W217" s="96" t="s">
        <v>239</v>
      </c>
    </row>
    <row r="218" spans="22:23" ht="13.5" thickBot="1">
      <c r="V218" s="98">
        <v>30000</v>
      </c>
      <c r="W218" s="96" t="s">
        <v>241</v>
      </c>
    </row>
    <row r="219" spans="22:23" ht="13.5" outlineLevel="1" thickBot="1">
      <c r="V219" s="99">
        <f>SUM(V216:V218)</f>
        <v>405535.97</v>
      </c>
      <c r="W219" s="96" t="s">
        <v>355</v>
      </c>
    </row>
    <row r="220" ht="13.5" outlineLevel="1" thickTop="1">
      <c r="V220" s="95"/>
    </row>
  </sheetData>
  <mergeCells count="1">
    <mergeCell ref="H1:J2"/>
  </mergeCells>
  <printOptions/>
  <pageMargins left="0.75" right="0.75" top="1" bottom="1" header="0.5" footer="0.5"/>
  <pageSetup horizontalDpi="600" verticalDpi="600" orientation="portrait"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Monitoring B</dc:title>
  <dc:subject/>
  <dc:creator>Oxford City Council</dc:creator>
  <cp:keywords>Council meetings;Government, politics and public administration; Local government; Decision making; Council meetings;</cp:keywords>
  <dc:description/>
  <cp:lastModifiedBy>wreed</cp:lastModifiedBy>
  <cp:lastPrinted>2012-08-15T18:52:21Z</cp:lastPrinted>
  <dcterms:created xsi:type="dcterms:W3CDTF">2012-07-26T16:00:05Z</dcterms:created>
  <dcterms:modified xsi:type="dcterms:W3CDTF">2012-08-31T15:08:55Z</dcterms:modified>
  <cp:category/>
  <cp:version/>
  <cp:contentType/>
  <cp:contentStatus/>
</cp:coreProperties>
</file>